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6840" yWindow="80" windowWidth="24720" windowHeight="15180" tabRatio="522"/>
  </bookViews>
  <sheets>
    <sheet name="TARIFS FOURN SC" sheetId="1" r:id="rId1"/>
    <sheet name="TARIFS LOISIRS CREA " sheetId="2" r:id="rId2"/>
    <sheet name="SIMULATEUR FOURN SC" sheetId="3" r:id="rId3"/>
    <sheet name="SIMULATEUR LOISIRS CREA" sheetId="4" r:id="rId4"/>
  </sheets>
  <externalReferences>
    <externalReference r:id="rId5"/>
  </externalReferences>
  <definedNames>
    <definedName name="__fos1" localSheetId="2">#REF!</definedName>
    <definedName name="__fos1" localSheetId="3">#REF!</definedName>
    <definedName name="__fos1">#REF!</definedName>
    <definedName name="_FOS1" localSheetId="2">#REF!</definedName>
    <definedName name="_FOS1" localSheetId="3">#REF!</definedName>
    <definedName name="_FOS1" localSheetId="0">#REF!</definedName>
    <definedName name="_FOS1" localSheetId="1">#REF!</definedName>
    <definedName name="_FOS1">#N/A</definedName>
    <definedName name="_FOS1_1" localSheetId="2">#REF!</definedName>
    <definedName name="_FOS1_1" localSheetId="3">#REF!</definedName>
    <definedName name="_FOS1_1">#REF!</definedName>
    <definedName name="_FOS2" localSheetId="2">#REF!</definedName>
    <definedName name="_FOS2" localSheetId="3">#REF!</definedName>
    <definedName name="_FOS2" localSheetId="0">#REF!</definedName>
    <definedName name="_FOS2" localSheetId="1">#REF!</definedName>
    <definedName name="_FOS2">#N/A</definedName>
    <definedName name="_FOS2_1" localSheetId="2">#REF!</definedName>
    <definedName name="_FOS2_1" localSheetId="3">#REF!</definedName>
    <definedName name="_FOS2_1">#REF!</definedName>
    <definedName name="_FOS3" localSheetId="2">#REF!</definedName>
    <definedName name="_FOS3" localSheetId="3">#REF!</definedName>
    <definedName name="_FOS3" localSheetId="0">#REF!</definedName>
    <definedName name="_FOS3" localSheetId="1">#REF!</definedName>
    <definedName name="_FOS3">#N/A</definedName>
    <definedName name="_FOS3_1" localSheetId="2">#REF!</definedName>
    <definedName name="_FOS3_1" localSheetId="3">#REF!</definedName>
    <definedName name="_FOS3_1">#REF!</definedName>
    <definedName name="ABC">#N/A</definedName>
    <definedName name="ETABLISSEMENT" localSheetId="2">#REF!</definedName>
    <definedName name="ETABLISSEMENT" localSheetId="3">#REF!</definedName>
    <definedName name="ETABLISSEMENT">#REF!</definedName>
    <definedName name="ETABLISSEMENT22" localSheetId="2">#REF!</definedName>
    <definedName name="ETABLISSEMENT22" localSheetId="3">#REF!</definedName>
    <definedName name="ETABLISSEMENT22">#REF!</definedName>
    <definedName name="FOS" localSheetId="2">#REF!</definedName>
    <definedName name="FOS" localSheetId="3">#REF!</definedName>
    <definedName name="FOS" localSheetId="0">#REF!</definedName>
    <definedName name="FOS" localSheetId="1">#REF!</definedName>
    <definedName name="fos">#REF!</definedName>
    <definedName name="FOS_1" localSheetId="2">#REF!</definedName>
    <definedName name="FOS_1" localSheetId="3">#REF!</definedName>
    <definedName name="FOS_1">#REF!</definedName>
    <definedName name="FOSPAP" localSheetId="2">#REF!</definedName>
    <definedName name="FOSPAP" localSheetId="3">#REF!</definedName>
    <definedName name="FOSPAP" localSheetId="0">#REF!</definedName>
    <definedName name="FOSPAP" localSheetId="1">#REF!</definedName>
    <definedName name="FOSPAP">#N/A</definedName>
    <definedName name="_xlnm.Print_Titles" localSheetId="2">'SIMULATEUR FOURN SC'!$6:$7</definedName>
    <definedName name="_xlnm.Print_Titles" localSheetId="3">'SIMULATEUR LOISIRS CREA'!$6:$7</definedName>
    <definedName name="_xlnm.Print_Titles" localSheetId="0">'TARIFS FOURN SC'!$7:$8</definedName>
    <definedName name="_xlnm.Print_Titles" localSheetId="1">'TARIFS LOISIRS CREA '!$7:$8</definedName>
    <definedName name="Info" localSheetId="2">#REF!</definedName>
    <definedName name="Info" localSheetId="3">#REF!</definedName>
    <definedName name="Info">#REF!</definedName>
    <definedName name="page" localSheetId="2">#REF!</definedName>
    <definedName name="page" localSheetId="3">#REF!</definedName>
    <definedName name="page">#REF!</definedName>
    <definedName name="PRIX" localSheetId="2">#REF!</definedName>
    <definedName name="PRIX" localSheetId="3">#REF!</definedName>
    <definedName name="PRIX">#REF!</definedName>
    <definedName name="QUANTITE" localSheetId="2">#REF!</definedName>
    <definedName name="QUANTITE" localSheetId="3">#REF!</definedName>
    <definedName name="QUANTITE">#REF!</definedName>
    <definedName name="TTC" localSheetId="2">[1]A!$A$1:$F$282</definedName>
    <definedName name="TTC" localSheetId="3">[1]A!$A$1:$F$282</definedName>
    <definedName name="TTC" localSheetId="0">[1]A!$A$1:$F$282</definedName>
    <definedName name="TTC" localSheetId="1">[1]A!$A$1:$F$282</definedName>
    <definedName name="TTC">[1]A!$A$1:$F$282</definedName>
    <definedName name="_xlnm.Print_Area" localSheetId="2">'SIMULATEUR FOURN SC'!$A$1:$G$222</definedName>
    <definedName name="_xlnm.Print_Area" localSheetId="3">'SIMULATEUR LOISIRS CREA'!$A$1:$G$64</definedName>
    <definedName name="_xlnm.Print_Area" localSheetId="0">'TARIFS FOURN SC'!$A$1:$E$223</definedName>
    <definedName name="_xlnm.Print_Area" localSheetId="1">'TARIFS LOISIRS CREA '!$A$1:$E$65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U10" i="4" l="1"/>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K10" i="4"/>
  <c r="K11" i="4"/>
  <c r="K12" i="4"/>
  <c r="K13" i="4"/>
  <c r="K14" i="4"/>
  <c r="K15" i="4"/>
  <c r="K16" i="4"/>
  <c r="K17" i="4"/>
  <c r="K18" i="4"/>
  <c r="K19" i="4"/>
  <c r="K20" i="4"/>
  <c r="J21" i="4"/>
  <c r="K21" i="4"/>
  <c r="K22" i="4"/>
  <c r="K23" i="4"/>
  <c r="K24" i="4"/>
  <c r="K25" i="4"/>
  <c r="K26" i="4"/>
  <c r="K27" i="4"/>
  <c r="K28" i="4"/>
  <c r="K29" i="4"/>
  <c r="K30" i="4"/>
  <c r="K31" i="4"/>
  <c r="K32" i="4"/>
  <c r="K33" i="4"/>
  <c r="K34" i="4"/>
  <c r="K35" i="4"/>
  <c r="K36" i="4"/>
  <c r="K37" i="4"/>
  <c r="K38" i="4"/>
  <c r="K39" i="4"/>
  <c r="K40" i="4"/>
  <c r="K41" i="4"/>
  <c r="J42" i="4"/>
  <c r="K42" i="4"/>
  <c r="K43" i="4"/>
  <c r="K44" i="4"/>
  <c r="K45" i="4"/>
  <c r="K46" i="4"/>
  <c r="K47" i="4"/>
  <c r="K48" i="4"/>
  <c r="K49" i="4"/>
  <c r="K50" i="4"/>
  <c r="K51" i="4"/>
  <c r="K52" i="4"/>
  <c r="K53" i="4"/>
  <c r="K54" i="4"/>
  <c r="K55" i="4"/>
  <c r="K56" i="4"/>
  <c r="K57" i="4"/>
  <c r="K58" i="4"/>
  <c r="K59" i="4"/>
  <c r="K60" i="4"/>
  <c r="K61" i="4"/>
  <c r="K62" i="4"/>
  <c r="K63" i="4"/>
  <c r="K64"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U9" i="4"/>
  <c r="P9" i="4"/>
  <c r="K9" i="4"/>
  <c r="F9" i="4"/>
  <c r="U11" i="3"/>
  <c r="U12" i="3"/>
  <c r="U13" i="3"/>
  <c r="U14" i="3"/>
  <c r="U15" i="3"/>
  <c r="U16" i="3"/>
  <c r="U17" i="3"/>
  <c r="U18" i="3"/>
  <c r="U19" i="3"/>
  <c r="U20" i="3"/>
  <c r="U21" i="3"/>
  <c r="U22" i="3"/>
  <c r="U23" i="3"/>
  <c r="U24" i="3"/>
  <c r="U25" i="3"/>
  <c r="U26" i="3"/>
  <c r="U27" i="3"/>
  <c r="U29" i="3"/>
  <c r="U30" i="3"/>
  <c r="U31" i="3"/>
  <c r="U32" i="3"/>
  <c r="U33" i="3"/>
  <c r="U35" i="3"/>
  <c r="U36" i="3"/>
  <c r="U37" i="3"/>
  <c r="U38" i="3"/>
  <c r="U39" i="3"/>
  <c r="U40" i="3"/>
  <c r="U41" i="3"/>
  <c r="U42" i="3"/>
  <c r="U43" i="3"/>
  <c r="U44" i="3"/>
  <c r="U45" i="3"/>
  <c r="U46" i="3"/>
  <c r="U47" i="3"/>
  <c r="U49" i="3"/>
  <c r="U50" i="3"/>
  <c r="U51" i="3"/>
  <c r="U52" i="3"/>
  <c r="U53" i="3"/>
  <c r="U54" i="3"/>
  <c r="U55" i="3"/>
  <c r="U56" i="3"/>
  <c r="U58" i="3"/>
  <c r="U59" i="3"/>
  <c r="U60" i="3"/>
  <c r="U61" i="3"/>
  <c r="U62" i="3"/>
  <c r="U63" i="3"/>
  <c r="U64" i="3"/>
  <c r="U65" i="3"/>
  <c r="U68" i="3"/>
  <c r="U69" i="3"/>
  <c r="U70" i="3"/>
  <c r="U72" i="3"/>
  <c r="U74" i="3"/>
  <c r="U75" i="3"/>
  <c r="U76" i="3"/>
  <c r="U77"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21" i="3"/>
  <c r="U122" i="3"/>
  <c r="U123" i="3"/>
  <c r="U124" i="3"/>
  <c r="U125" i="3"/>
  <c r="U126" i="3"/>
  <c r="U127" i="3"/>
  <c r="U128" i="3"/>
  <c r="U129" i="3"/>
  <c r="U130" i="3"/>
  <c r="U132" i="3"/>
  <c r="U133" i="3"/>
  <c r="U134" i="3"/>
  <c r="U136" i="3"/>
  <c r="U137" i="3"/>
  <c r="U138" i="3"/>
  <c r="U139" i="3"/>
  <c r="U142" i="3"/>
  <c r="U143" i="3"/>
  <c r="U144" i="3"/>
  <c r="U145" i="3"/>
  <c r="U146" i="3"/>
  <c r="U147" i="3"/>
  <c r="U149" i="3"/>
  <c r="U150" i="3"/>
  <c r="U151" i="3"/>
  <c r="U152" i="3"/>
  <c r="U153" i="3"/>
  <c r="U154"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9" i="3"/>
  <c r="U190" i="3"/>
  <c r="U191" i="3"/>
  <c r="U192"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2" i="3"/>
  <c r="P11" i="3"/>
  <c r="P12" i="3"/>
  <c r="P13" i="3"/>
  <c r="P14" i="3"/>
  <c r="P15" i="3"/>
  <c r="P16" i="3"/>
  <c r="P17" i="3"/>
  <c r="P18" i="3"/>
  <c r="P19" i="3"/>
  <c r="P20" i="3"/>
  <c r="P21" i="3"/>
  <c r="P22" i="3"/>
  <c r="P23" i="3"/>
  <c r="P24" i="3"/>
  <c r="P25" i="3"/>
  <c r="P26" i="3"/>
  <c r="P27" i="3"/>
  <c r="P29" i="3"/>
  <c r="P30" i="3"/>
  <c r="P31" i="3"/>
  <c r="P32" i="3"/>
  <c r="P33" i="3"/>
  <c r="P35" i="3"/>
  <c r="P36" i="3"/>
  <c r="P37" i="3"/>
  <c r="P38" i="3"/>
  <c r="P39" i="3"/>
  <c r="P40" i="3"/>
  <c r="P41" i="3"/>
  <c r="P42" i="3"/>
  <c r="P43" i="3"/>
  <c r="P44" i="3"/>
  <c r="P45" i="3"/>
  <c r="P46" i="3"/>
  <c r="P47" i="3"/>
  <c r="P49" i="3"/>
  <c r="P50" i="3"/>
  <c r="P51" i="3"/>
  <c r="P52" i="3"/>
  <c r="P53" i="3"/>
  <c r="P54" i="3"/>
  <c r="P55" i="3"/>
  <c r="P56" i="3"/>
  <c r="P58" i="3"/>
  <c r="P59" i="3"/>
  <c r="P60" i="3"/>
  <c r="P61" i="3"/>
  <c r="P62" i="3"/>
  <c r="P63" i="3"/>
  <c r="P64" i="3"/>
  <c r="P65" i="3"/>
  <c r="P68" i="3"/>
  <c r="P69" i="3"/>
  <c r="P70" i="3"/>
  <c r="P72" i="3"/>
  <c r="P74" i="3"/>
  <c r="P75" i="3"/>
  <c r="P76" i="3"/>
  <c r="P77"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21" i="3"/>
  <c r="P122" i="3"/>
  <c r="P123" i="3"/>
  <c r="P124" i="3"/>
  <c r="P125" i="3"/>
  <c r="P126" i="3"/>
  <c r="P127" i="3"/>
  <c r="P128" i="3"/>
  <c r="P129" i="3"/>
  <c r="P130" i="3"/>
  <c r="P132" i="3"/>
  <c r="P133" i="3"/>
  <c r="P134" i="3"/>
  <c r="P136" i="3"/>
  <c r="P137" i="3"/>
  <c r="P138" i="3"/>
  <c r="P139" i="3"/>
  <c r="P142" i="3"/>
  <c r="P143" i="3"/>
  <c r="P144" i="3"/>
  <c r="P145" i="3"/>
  <c r="P146" i="3"/>
  <c r="P147" i="3"/>
  <c r="P148" i="3"/>
  <c r="P149" i="3"/>
  <c r="P150" i="3"/>
  <c r="P151" i="3"/>
  <c r="P152" i="3"/>
  <c r="P153" i="3"/>
  <c r="P154"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9" i="3"/>
  <c r="P190" i="3"/>
  <c r="P191" i="3"/>
  <c r="P192"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J11" i="3"/>
  <c r="K11" i="3"/>
  <c r="J12" i="3"/>
  <c r="K12" i="3"/>
  <c r="J13" i="3"/>
  <c r="K13" i="3"/>
  <c r="J14" i="3"/>
  <c r="K14" i="3"/>
  <c r="J15" i="3"/>
  <c r="K15" i="3"/>
  <c r="J16" i="3"/>
  <c r="K16" i="3"/>
  <c r="J17" i="3"/>
  <c r="K17" i="3"/>
  <c r="J18" i="3"/>
  <c r="K18" i="3"/>
  <c r="J19" i="3"/>
  <c r="K19" i="3"/>
  <c r="J20" i="3"/>
  <c r="K20" i="3"/>
  <c r="J21" i="3"/>
  <c r="K21" i="3"/>
  <c r="J22" i="3"/>
  <c r="K22" i="3"/>
  <c r="J23" i="3"/>
  <c r="K23" i="3"/>
  <c r="J24" i="3"/>
  <c r="K24" i="3"/>
  <c r="J25" i="3"/>
  <c r="K25" i="3"/>
  <c r="J26" i="3"/>
  <c r="K26" i="3"/>
  <c r="J27" i="3"/>
  <c r="K27" i="3"/>
  <c r="J29" i="3"/>
  <c r="K29" i="3"/>
  <c r="J30" i="3"/>
  <c r="K30" i="3"/>
  <c r="J31" i="3"/>
  <c r="K31" i="3"/>
  <c r="J32" i="3"/>
  <c r="K32" i="3"/>
  <c r="J33" i="3"/>
  <c r="K33" i="3"/>
  <c r="J35" i="3"/>
  <c r="K35" i="3"/>
  <c r="J36" i="3"/>
  <c r="K36" i="3"/>
  <c r="J37" i="3"/>
  <c r="K37" i="3"/>
  <c r="J38" i="3"/>
  <c r="K38" i="3"/>
  <c r="J39" i="3"/>
  <c r="K39" i="3"/>
  <c r="J40" i="3"/>
  <c r="K40" i="3"/>
  <c r="J41" i="3"/>
  <c r="K41" i="3"/>
  <c r="J42" i="3"/>
  <c r="K42" i="3"/>
  <c r="J43" i="3"/>
  <c r="K43" i="3"/>
  <c r="J44" i="3"/>
  <c r="K44" i="3"/>
  <c r="J45" i="3"/>
  <c r="K45" i="3"/>
  <c r="J46" i="3"/>
  <c r="K46" i="3"/>
  <c r="J47" i="3"/>
  <c r="K47" i="3"/>
  <c r="J49" i="3"/>
  <c r="K49" i="3"/>
  <c r="J50" i="3"/>
  <c r="K50" i="3"/>
  <c r="J51" i="3"/>
  <c r="K51" i="3"/>
  <c r="J52" i="3"/>
  <c r="K52" i="3"/>
  <c r="J53" i="3"/>
  <c r="K53" i="3"/>
  <c r="J54" i="3"/>
  <c r="K54" i="3"/>
  <c r="J55" i="3"/>
  <c r="K55" i="3"/>
  <c r="J56" i="3"/>
  <c r="K56" i="3"/>
  <c r="J58" i="3"/>
  <c r="K58" i="3"/>
  <c r="J59" i="3"/>
  <c r="K59" i="3"/>
  <c r="J60" i="3"/>
  <c r="K60" i="3"/>
  <c r="J61" i="3"/>
  <c r="K61" i="3"/>
  <c r="J62" i="3"/>
  <c r="K62" i="3"/>
  <c r="J63" i="3"/>
  <c r="K63" i="3"/>
  <c r="J64" i="3"/>
  <c r="K64" i="3"/>
  <c r="J65" i="3"/>
  <c r="K65" i="3"/>
  <c r="J68" i="3"/>
  <c r="K68" i="3"/>
  <c r="J69" i="3"/>
  <c r="K69" i="3"/>
  <c r="J70" i="3"/>
  <c r="K70" i="3"/>
  <c r="J72" i="3"/>
  <c r="K72" i="3"/>
  <c r="J74" i="3"/>
  <c r="K74" i="3"/>
  <c r="J75" i="3"/>
  <c r="K75" i="3"/>
  <c r="J76" i="3"/>
  <c r="K76" i="3"/>
  <c r="J77" i="3"/>
  <c r="K77" i="3"/>
  <c r="J80" i="3"/>
  <c r="K80" i="3"/>
  <c r="J81" i="3"/>
  <c r="K81" i="3"/>
  <c r="K82" i="3"/>
  <c r="J83"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J110" i="3"/>
  <c r="K110" i="3"/>
  <c r="J111" i="3"/>
  <c r="K111" i="3"/>
  <c r="J112" i="3"/>
  <c r="K112" i="3"/>
  <c r="K113" i="3"/>
  <c r="J114" i="3"/>
  <c r="K114" i="3"/>
  <c r="J115" i="3"/>
  <c r="K115" i="3"/>
  <c r="K116" i="3"/>
  <c r="K117" i="3"/>
  <c r="K118" i="3"/>
  <c r="K121" i="3"/>
  <c r="K122" i="3"/>
  <c r="K123" i="3"/>
  <c r="J124" i="3"/>
  <c r="K124" i="3"/>
  <c r="K125" i="3"/>
  <c r="K126" i="3"/>
  <c r="J127" i="3"/>
  <c r="K127" i="3"/>
  <c r="J128" i="3"/>
  <c r="K128" i="3"/>
  <c r="K129" i="3"/>
  <c r="K130" i="3"/>
  <c r="K132" i="3"/>
  <c r="K133" i="3"/>
  <c r="J134" i="3"/>
  <c r="K134" i="3"/>
  <c r="K136" i="3"/>
  <c r="K137" i="3"/>
  <c r="J138" i="3"/>
  <c r="K138" i="3"/>
  <c r="K139" i="3"/>
  <c r="K142" i="3"/>
  <c r="K143" i="3"/>
  <c r="K144" i="3"/>
  <c r="K145" i="3"/>
  <c r="K146" i="3"/>
  <c r="K147" i="3"/>
  <c r="K149" i="3"/>
  <c r="J150" i="3"/>
  <c r="K150" i="3"/>
  <c r="K151" i="3"/>
  <c r="K152" i="3"/>
  <c r="K153" i="3"/>
  <c r="K154" i="3"/>
  <c r="J156" i="3"/>
  <c r="K156" i="3"/>
  <c r="K157" i="3"/>
  <c r="K158" i="3"/>
  <c r="K159" i="3"/>
  <c r="K160" i="3"/>
  <c r="K161" i="3"/>
  <c r="K162" i="3"/>
  <c r="K163" i="3"/>
  <c r="K164" i="3"/>
  <c r="K165" i="3"/>
  <c r="K166" i="3"/>
  <c r="K167" i="3"/>
  <c r="K168" i="3"/>
  <c r="K169" i="3"/>
  <c r="K170" i="3"/>
  <c r="K171" i="3"/>
  <c r="K172" i="3"/>
  <c r="K173" i="3"/>
  <c r="K174" i="3"/>
  <c r="K175" i="3"/>
  <c r="K176" i="3"/>
  <c r="J177" i="3"/>
  <c r="K177" i="3"/>
  <c r="K178" i="3"/>
  <c r="J179" i="3"/>
  <c r="K179" i="3"/>
  <c r="J180" i="3"/>
  <c r="K180" i="3"/>
  <c r="K181" i="3"/>
  <c r="K182" i="3"/>
  <c r="K183" i="3"/>
  <c r="K184" i="3"/>
  <c r="K185" i="3"/>
  <c r="K186" i="3"/>
  <c r="K187" i="3"/>
  <c r="J189" i="3"/>
  <c r="K189" i="3"/>
  <c r="J190" i="3"/>
  <c r="K190" i="3"/>
  <c r="K191" i="3"/>
  <c r="K192" i="3"/>
  <c r="K195" i="3"/>
  <c r="J196" i="3"/>
  <c r="K196" i="3"/>
  <c r="K197" i="3"/>
  <c r="J198" i="3"/>
  <c r="K198" i="3"/>
  <c r="K199" i="3"/>
  <c r="K200" i="3"/>
  <c r="K201" i="3"/>
  <c r="K202" i="3"/>
  <c r="K203" i="3"/>
  <c r="K204" i="3"/>
  <c r="K205" i="3"/>
  <c r="K206" i="3"/>
  <c r="K207" i="3"/>
  <c r="K208" i="3"/>
  <c r="K209" i="3"/>
  <c r="K210" i="3"/>
  <c r="K211" i="3"/>
  <c r="K212" i="3"/>
  <c r="K213" i="3"/>
  <c r="K214" i="3"/>
  <c r="J215" i="3"/>
  <c r="K215" i="3"/>
  <c r="K216" i="3"/>
  <c r="K217" i="3"/>
  <c r="K218" i="3"/>
  <c r="K219" i="3"/>
  <c r="K220" i="3"/>
  <c r="K222" i="3"/>
  <c r="U10" i="3"/>
  <c r="P10" i="3"/>
  <c r="J10" i="3"/>
  <c r="K10" i="3"/>
  <c r="F11" i="3"/>
  <c r="F12" i="3"/>
  <c r="F13" i="3"/>
  <c r="F15" i="3"/>
  <c r="F16" i="3"/>
  <c r="F17" i="3"/>
  <c r="F18" i="3"/>
  <c r="F19" i="3"/>
  <c r="F20" i="3"/>
  <c r="F21" i="3"/>
  <c r="F22" i="3"/>
  <c r="F23" i="3"/>
  <c r="F24" i="3"/>
  <c r="F25" i="3"/>
  <c r="F29" i="3"/>
  <c r="F30" i="3"/>
  <c r="F32" i="3"/>
  <c r="F33" i="3"/>
  <c r="F35" i="3"/>
  <c r="F36" i="3"/>
  <c r="F37" i="3"/>
  <c r="F38" i="3"/>
  <c r="F39" i="3"/>
  <c r="F40" i="3"/>
  <c r="F41" i="3"/>
  <c r="F42" i="3"/>
  <c r="F43" i="3"/>
  <c r="F44" i="3"/>
  <c r="F45" i="3"/>
  <c r="F46" i="3"/>
  <c r="F47" i="3"/>
  <c r="F49" i="3"/>
  <c r="F50" i="3"/>
  <c r="F51" i="3"/>
  <c r="F52" i="3"/>
  <c r="F53" i="3"/>
  <c r="F54" i="3"/>
  <c r="F55" i="3"/>
  <c r="F56" i="3"/>
  <c r="F58" i="3"/>
  <c r="F59" i="3"/>
  <c r="F60" i="3"/>
  <c r="F61" i="3"/>
  <c r="F62" i="3"/>
  <c r="F63" i="3"/>
  <c r="F64" i="3"/>
  <c r="F65" i="3"/>
  <c r="F68" i="3"/>
  <c r="F69" i="3"/>
  <c r="F70" i="3"/>
  <c r="F72" i="3"/>
  <c r="F74" i="3"/>
  <c r="F75" i="3"/>
  <c r="F76" i="3"/>
  <c r="F77"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21" i="3"/>
  <c r="F122" i="3"/>
  <c r="F123" i="3"/>
  <c r="F124" i="3"/>
  <c r="F125" i="3"/>
  <c r="F126" i="3"/>
  <c r="F127" i="3"/>
  <c r="F128" i="3"/>
  <c r="F129" i="3"/>
  <c r="F130" i="3"/>
  <c r="F132" i="3"/>
  <c r="F133" i="3"/>
  <c r="F134" i="3"/>
  <c r="F136" i="3"/>
  <c r="F137" i="3"/>
  <c r="F138" i="3"/>
  <c r="F139" i="3"/>
  <c r="F142" i="3"/>
  <c r="F143" i="3"/>
  <c r="F144" i="3"/>
  <c r="F145" i="3"/>
  <c r="F146" i="3"/>
  <c r="F147" i="3"/>
  <c r="F149" i="3"/>
  <c r="F150" i="3"/>
  <c r="F151" i="3"/>
  <c r="F152" i="3"/>
  <c r="F153" i="3"/>
  <c r="F154" i="3"/>
  <c r="F156" i="3"/>
  <c r="F157" i="3"/>
  <c r="F158" i="3"/>
  <c r="F159" i="3"/>
  <c r="F160" i="3"/>
  <c r="F162" i="3"/>
  <c r="F163" i="3"/>
  <c r="F164" i="3"/>
  <c r="F165" i="3"/>
  <c r="F166" i="3"/>
  <c r="F167" i="3"/>
  <c r="F168" i="3"/>
  <c r="F170" i="3"/>
  <c r="F171" i="3"/>
  <c r="F172" i="3"/>
  <c r="F173" i="3"/>
  <c r="F174" i="3"/>
  <c r="F175" i="3"/>
  <c r="F176" i="3"/>
  <c r="F177" i="3"/>
  <c r="F178" i="3"/>
  <c r="F179" i="3"/>
  <c r="F180" i="3"/>
  <c r="F181" i="3"/>
  <c r="F182" i="3"/>
  <c r="F183" i="3"/>
  <c r="F184" i="3"/>
  <c r="F185" i="3"/>
  <c r="F186" i="3"/>
  <c r="F187" i="3"/>
  <c r="F189" i="3"/>
  <c r="F190" i="3"/>
  <c r="F191" i="3"/>
  <c r="F192"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2" i="3"/>
  <c r="F10" i="3"/>
  <c r="H22" i="2"/>
  <c r="H216" i="1"/>
  <c r="H199" i="1"/>
  <c r="H197" i="1"/>
  <c r="H181" i="1"/>
  <c r="H180" i="1"/>
  <c r="H178" i="1"/>
  <c r="H157" i="1"/>
  <c r="H151" i="1"/>
  <c r="H139" i="1"/>
  <c r="H135" i="1"/>
  <c r="H129" i="1"/>
  <c r="H128" i="1"/>
  <c r="H125" i="1"/>
  <c r="H116" i="1"/>
  <c r="H115" i="1"/>
  <c r="H113" i="1"/>
  <c r="H112" i="1"/>
  <c r="H111" i="1"/>
  <c r="H84" i="1"/>
  <c r="H82" i="1"/>
  <c r="H81" i="1"/>
  <c r="H78" i="1"/>
  <c r="H77" i="1"/>
  <c r="H76" i="1"/>
  <c r="H75" i="1"/>
  <c r="H73" i="1"/>
  <c r="H71" i="1"/>
  <c r="H70" i="1"/>
  <c r="H69" i="1"/>
  <c r="H66" i="1"/>
  <c r="H65" i="1"/>
  <c r="H64" i="1"/>
  <c r="H63" i="1"/>
  <c r="H62" i="1"/>
  <c r="H61" i="1"/>
  <c r="H60" i="1"/>
  <c r="H59" i="1"/>
  <c r="H57" i="1"/>
  <c r="H56" i="1"/>
  <c r="H55" i="1"/>
  <c r="H54" i="1"/>
  <c r="H53" i="1"/>
  <c r="H52" i="1"/>
  <c r="H51" i="1"/>
  <c r="H50" i="1"/>
  <c r="H48" i="1"/>
  <c r="H47" i="1"/>
  <c r="H46" i="1"/>
  <c r="H45" i="1"/>
  <c r="H44" i="1"/>
  <c r="H43" i="1"/>
  <c r="H42" i="1"/>
  <c r="H41" i="1"/>
  <c r="H40" i="1"/>
  <c r="H39" i="1"/>
  <c r="H38" i="1"/>
  <c r="H37" i="1"/>
  <c r="H36" i="1"/>
  <c r="H34" i="1"/>
  <c r="H33" i="1"/>
  <c r="H32" i="1"/>
  <c r="H31" i="1"/>
  <c r="H30" i="1"/>
  <c r="H28" i="1"/>
  <c r="H27" i="1"/>
  <c r="H26" i="1"/>
  <c r="H25" i="1"/>
  <c r="H24" i="1"/>
  <c r="H23" i="1"/>
  <c r="H22" i="1"/>
  <c r="H21" i="1"/>
  <c r="H20" i="1"/>
  <c r="H19" i="1"/>
  <c r="H18" i="1"/>
  <c r="H17" i="1"/>
  <c r="H16" i="1"/>
  <c r="H15" i="1"/>
  <c r="H14" i="1"/>
  <c r="H13" i="1"/>
  <c r="H12" i="1"/>
  <c r="H11" i="1"/>
</calcChain>
</file>

<file path=xl/sharedStrings.xml><?xml version="1.0" encoding="utf-8"?>
<sst xmlns="http://schemas.openxmlformats.org/spreadsheetml/2006/main" count="5083" uniqueCount="775">
  <si>
    <t>DESIGNATION</t>
  </si>
  <si>
    <t>REF</t>
  </si>
  <si>
    <t>MARQUE</t>
  </si>
  <si>
    <t>PRIX TTC</t>
  </si>
  <si>
    <t>U. DE PRIX</t>
  </si>
  <si>
    <t>&lt; CAHIERS &gt;</t>
  </si>
  <si>
    <t xml:space="preserve">POLYPROPYLENE - 17X22 </t>
  </si>
  <si>
    <t>32 PAGES</t>
  </si>
  <si>
    <t>MAJUSCULE</t>
  </si>
  <si>
    <t>le cahier</t>
  </si>
  <si>
    <t>48 PAGES</t>
  </si>
  <si>
    <t>64 PAGES</t>
  </si>
  <si>
    <t>96 PAGES - 90 G</t>
  </si>
  <si>
    <t>96 PAGES - 80 G seyes</t>
  </si>
  <si>
    <t>-</t>
  </si>
  <si>
    <t>32 PAGES - DL 3 mm</t>
  </si>
  <si>
    <t>32 PAGES - SEYES 2,5mm</t>
  </si>
  <si>
    <t>32 PAGES - SEYES 3 mm</t>
  </si>
  <si>
    <t>CAHIER PP A RABATS 17*22 96P 48G</t>
  </si>
  <si>
    <t>CONQUERANT</t>
  </si>
  <si>
    <t>CAHIER PP RABATS 17*22 96P 90G</t>
  </si>
  <si>
    <r>
      <t xml:space="preserve">CAHIER 4 EN 1 - 140 PAGES
</t>
    </r>
    <r>
      <rPr>
        <i/>
        <sz val="12"/>
        <rFont val="Arial"/>
        <family val="2"/>
      </rPr>
      <t>4 ONGLETS - 4 MATIERES - 4 USAGES</t>
    </r>
  </si>
  <si>
    <t xml:space="preserve">CAHIER DE DESSIN 32 PAGES </t>
  </si>
  <si>
    <t>CAHIER DE POESIE - SEYES+DESSIN - 48 PAGES</t>
  </si>
  <si>
    <t>CAHIER DE TRAVAUX PRATIQUES - 64 PAGES</t>
  </si>
  <si>
    <t>REPERTOIRE - 96 PAGES</t>
  </si>
  <si>
    <t>CAHIER DE LIAISON 48 PAGES SEYES</t>
  </si>
  <si>
    <t>CAHIER MATERNELLE 70g 24p dble ligne 5mm 17x14.7</t>
  </si>
  <si>
    <t>CAHIER MATERNELLE 18mm 17x22 - 90G</t>
  </si>
  <si>
    <t xml:space="preserve">POLYPROPYLENE - 21X29,7 </t>
  </si>
  <si>
    <t>48 PAGES - 90 G SEYES</t>
  </si>
  <si>
    <t>96 PAGES - 90G SEYES</t>
  </si>
  <si>
    <t>96 PAGES - 80G SEYES</t>
  </si>
  <si>
    <t xml:space="preserve"> - </t>
  </si>
  <si>
    <t>CAHIER DE POESIE - SEYES+DESSIN - 96 PAGES - 90 G</t>
  </si>
  <si>
    <t>CAHIER DE POESIE - SEYES+DESSIN - 48 PAGES - 120 G</t>
  </si>
  <si>
    <t>POLYPROPYLENE - 24X32</t>
  </si>
  <si>
    <t>96 PAGES</t>
  </si>
  <si>
    <t xml:space="preserve">CAHIER POLYPRO 90G 96 PAGES 5X5 </t>
  </si>
  <si>
    <t>CAHIER PP A RABATS 24*32 96P 48G</t>
  </si>
  <si>
    <t>CAHIER PP RABATS 24*32 96P 90G</t>
  </si>
  <si>
    <t>CAHIER DUO  2 en 1 - 90g - 96p seyes</t>
  </si>
  <si>
    <t>CAHIER DE VIE - 96 PAGES</t>
  </si>
  <si>
    <t xml:space="preserve">CAHIER DE DESSIN 48 PAGES </t>
  </si>
  <si>
    <t xml:space="preserve">CAHIER DE DESSIN - UNI 90G - 96 PAGES </t>
  </si>
  <si>
    <t xml:space="preserve">CAHIER DE DESSIN - UNI 120G - 96 PAGES </t>
  </si>
  <si>
    <t>CAHIER DE TRAVAUX PRATIQUES - 96 PAGES</t>
  </si>
  <si>
    <t xml:space="preserve">COUV. CARTONNEE - 17X22 </t>
  </si>
  <si>
    <t>32 PAGES - SEYES - INTERLIGNE 2,5 mm</t>
  </si>
  <si>
    <t>32 PAGES - SEYES INTERLIGNE 3 mm</t>
  </si>
  <si>
    <t>32 PAGES - SEYES - 3MM - COUV CARTE COUCHEE VERNIE</t>
  </si>
  <si>
    <t>48 PAGES - QLTE SUPERIEURE - 90G</t>
  </si>
  <si>
    <t>60 PAGES - QLTE SUPERIEURE - 90G</t>
  </si>
  <si>
    <t>96 PAGES - QLTE SUPERIEURE - 90G</t>
  </si>
  <si>
    <t>BROUILLON - 48 PAGES</t>
  </si>
  <si>
    <t>pqt de 20</t>
  </si>
  <si>
    <t>BROUILLON - 96 PAGES</t>
  </si>
  <si>
    <t>pqt de 10</t>
  </si>
  <si>
    <t xml:space="preserve">COUV. CARTONNEE - 24X32 </t>
  </si>
  <si>
    <t>96 PAGES - QLTE SUPERIEURE</t>
  </si>
  <si>
    <t>ALBUM DE DESSIN POUR COLLAGE - 48 PAGES</t>
  </si>
  <si>
    <t>CALLIGRAPHE</t>
  </si>
  <si>
    <t>ALBUM DE DESSIN POUR COLLAGE - 96 PAGES</t>
  </si>
  <si>
    <t>CAHIER DE DESSIN - UNI 120G - 48 PAGES</t>
  </si>
  <si>
    <t>48 PAGES - PIQURE</t>
  </si>
  <si>
    <t>DESSIN - 16 PAGES - UNI</t>
  </si>
  <si>
    <t>TP - 96 PAGES (SEYES + DESSIN)</t>
  </si>
  <si>
    <t>&lt; PROTEGES-CAHIERS &gt;</t>
  </si>
  <si>
    <t>17X22</t>
  </si>
  <si>
    <t>PROTEGE CAHIER PVC OPAQUE QLTE SUP</t>
  </si>
  <si>
    <t>le paquet</t>
  </si>
  <si>
    <t>PROTEGE CAHIER PVC CRISTAL QLTE SUP</t>
  </si>
  <si>
    <t>PROTEGE CAHIER PVC GRAND RABAT QLTE SUP</t>
  </si>
  <si>
    <t>21X29,7</t>
  </si>
  <si>
    <t>24X32</t>
  </si>
  <si>
    <t>PROTEGE CAHIER CRISTAL GRAND RABAT QLTE SUP</t>
  </si>
  <si>
    <t>PROTEGE CAHIER PVC CRISTAL 15/100 INCOLORE SANS RABAT SANS ETIQUETTE</t>
  </si>
  <si>
    <t>ECRITURE</t>
  </si>
  <si>
    <t>BILLE, ROLLER, MARQUEURS, PLUME…</t>
  </si>
  <si>
    <t>CRAYON BILLE - BIC CRISTAL OU EQUIVALENT</t>
  </si>
  <si>
    <t>BIC</t>
  </si>
  <si>
    <t>le crayon</t>
  </si>
  <si>
    <t xml:space="preserve">CRAYON BILLE - BIC ORANGE OU EQUIVALENT </t>
  </si>
  <si>
    <t>CRAYON BILLE - 4 COULEURS BIC OU EQUIVALENT</t>
  </si>
  <si>
    <t>CRAYON A BILLE - REYNOLDS 048 OU EQUIVALENT</t>
  </si>
  <si>
    <t>PAPER MATE</t>
  </si>
  <si>
    <t>CRAYON GRAPHITE QUALITE SUP</t>
  </si>
  <si>
    <t>bte/12</t>
  </si>
  <si>
    <t xml:space="preserve">CRAYON GRAPHITE INITIATION A L'ECRITURE TYPE LYRA OU EQUIVALENT </t>
  </si>
  <si>
    <t>LYRA</t>
  </si>
  <si>
    <t>CRAYON GRAPHITE BIC ECOLUTION</t>
  </si>
  <si>
    <t>CRAYON GRAPHITE GROOVE SLIM HB X12 ERGONOMIQUE</t>
  </si>
  <si>
    <t>ROLLER PILOT HI-TECPOINT V7</t>
  </si>
  <si>
    <t>PILOT</t>
  </si>
  <si>
    <t>ROLLER PILOT HI-TECPOINT V5</t>
  </si>
  <si>
    <t>ROLLER PILOT - V.BALL 0,5 mm</t>
  </si>
  <si>
    <t>ROLLER PILOT - V.BALL 0,7 mm</t>
  </si>
  <si>
    <t>ROLLER EFF PILOT FRIXION BALL TTES COULEURS ECRITURE MOYENNE</t>
  </si>
  <si>
    <t>SET 6 RECHARGES FRIXION ECRITURE MOYENNE TTES COULEURS</t>
  </si>
  <si>
    <t>EFFACEUR REECRIVEUR QLTE SUPERIEURE</t>
  </si>
  <si>
    <t>FEUTRE EFFACABLE A SEC PTE OGIVE PTE FINE TYPE GIOTTO</t>
  </si>
  <si>
    <t>GIOTTO</t>
  </si>
  <si>
    <t>le feutre</t>
  </si>
  <si>
    <t>FEUTRE EFFACABLE A SEC PTE OGIVE PTE MOYENNE TYPE GIOTTO</t>
  </si>
  <si>
    <t>FEUTRE BIC VELLEDA 1721 PTE OGIVE PTE FINE</t>
  </si>
  <si>
    <t>FEUTRE BIC VELLEDA - PTE OGIVE 1741 - POINTE OGIVE MOYENNE</t>
  </si>
  <si>
    <t>PACK COLLECTIVITES BIC VELLEDA /48 PTE FINE</t>
  </si>
  <si>
    <t>le pack</t>
  </si>
  <si>
    <t>MARQUEUR MASTER BEGREEN PILOT V BOARD POINTE OGIVE</t>
  </si>
  <si>
    <t>le marqueur</t>
  </si>
  <si>
    <t>MARQUEUR MASTER BEGREEN PILOT V BOARD POINTE CONIQUE</t>
  </si>
  <si>
    <t xml:space="preserve">MARQUEUR MASTER BEGREEN PILOT V BOARD OGIVE : RECHARGE </t>
  </si>
  <si>
    <t xml:space="preserve">MARQUEUR MASTER BEGREEN PILOT V BOARD CONIQUE : RECHARGE </t>
  </si>
  <si>
    <t xml:space="preserve">MARQUEUR BIC VELLEDA 1711 - PTE OGIVE </t>
  </si>
  <si>
    <t>MARQUEUR BIC VELLEDA 1711 - PTE OGIVE POCHETTTE DE 4</t>
  </si>
  <si>
    <t>la pochette</t>
  </si>
  <si>
    <t>MARQUEUR BIC VELLEDA 1791 - PTE BISEAUTEE</t>
  </si>
  <si>
    <t>MARQUEUR BIC VELLEDA 1791 - PTE BISEAUTEE - POCHETTE DE 4</t>
  </si>
  <si>
    <t>MARQUEUR BIC VELLEDA 1701 - TTES COULEURS - PTE OGIVE</t>
  </si>
  <si>
    <t>MARQUEUR BIC VELLEDA 1751 - TTES COULEURS - PTE BISEAUTEE</t>
  </si>
  <si>
    <t>MARQUEUR BIC VELLEDA 1781 - TTES COULEURS - PTE BISEAUTEE</t>
  </si>
  <si>
    <t>MARQUEUR MAXIFLO PENTEL - OGIVE LARGE - TTES COULEURS</t>
  </si>
  <si>
    <t>PENTEL</t>
  </si>
  <si>
    <t>MARQUEUR MAXIFLO PENTEL - OGIVE MOYENNE - TTES COULEURS</t>
  </si>
  <si>
    <t>MARQUEUR MAXIFLO PENTEL - OGIVE FINE - TTES COULEURS</t>
  </si>
  <si>
    <t>MARQUEUR MAXIFLO PENTEL - BISEAUTEE - TTES COULEURS</t>
  </si>
  <si>
    <t>MARQUEUR MAXIFLO PENTEL - CONIQUE - TTES COULEURS</t>
  </si>
  <si>
    <t xml:space="preserve">MARQUEUR GIOTTO ROBERCOLOR MEDIUM </t>
  </si>
  <si>
    <t>STYLO PLUME - QUALITE SUPERIEURE</t>
  </si>
  <si>
    <t>le stylo pl</t>
  </si>
  <si>
    <t>SURLIGNEUR</t>
  </si>
  <si>
    <t>le surligneur</t>
  </si>
  <si>
    <t>CRAYONS FEUTRES</t>
  </si>
  <si>
    <t>POINTE LARGE</t>
  </si>
  <si>
    <t xml:space="preserve">FEUTRES BIC DECORALO KIDS BARIL DE 30 </t>
  </si>
  <si>
    <t>le baril</t>
  </si>
  <si>
    <t>FEUTRES VISACOLOR GROSSE POINTE X12</t>
  </si>
  <si>
    <t>la boite</t>
  </si>
  <si>
    <t>CLASSPACK FEUTRES VISACOLOR XL - /96 - POINTE BLOQUEE LAVABLE</t>
  </si>
  <si>
    <t>classpack</t>
  </si>
  <si>
    <t>FEUTRES VISACOLOR XL - /18 - POINTE BLOQUEE LAVABLE</t>
  </si>
  <si>
    <t xml:space="preserve">FEUTRES VISACOLOR XL - / 48 </t>
  </si>
  <si>
    <t>FEUTRES TURBO MAXI  - 48 FEUTRES GIOTTO OU EQUIVALENT</t>
  </si>
  <si>
    <t>FEUTRES DECOLORALO - BARIL DE 30 MARQUEURS</t>
  </si>
  <si>
    <t>FEUTRES SCHOOLPACK TURBO MAXI GIOTTO OU EQUIVALENT /96</t>
  </si>
  <si>
    <t>CLASSPACK DE 124 FEUTRES BIC VISACOLOR OU EQUIVALENT</t>
  </si>
  <si>
    <t>CLASSPACK GIOTTO 24 FEUTRES DECOR METAL</t>
  </si>
  <si>
    <t>POINTE MOYENNE</t>
  </si>
  <si>
    <t>FEUTRES TURBO MAXI  - 96 FEUTRES GIOTTO OU EQUIVALENT</t>
  </si>
  <si>
    <t>FEUTRES GIOTTO TURBO COLOR OU EQUIVALENT CLASSPACK/144</t>
  </si>
  <si>
    <t>CLASSPACK MDD TRIANGULAIRES X120 FEUTRES</t>
  </si>
  <si>
    <t>POINTE FINE</t>
  </si>
  <si>
    <t>CLASSPACK KIDS VISA 144 FEUTRES COULEURS ASSORTIES</t>
  </si>
  <si>
    <t>FEUTRES KIDS  VISA - POINTE BLOQUEE - /12</t>
  </si>
  <si>
    <t>FEUTRES VISA - POINTE BLOQUEE - BARIL DE 84 FEUTRES</t>
  </si>
  <si>
    <t>FEUTRES - POINTE BLOQUEE - /12</t>
  </si>
  <si>
    <t>WONDAY</t>
  </si>
  <si>
    <t>CRAYONS DE COULEUR</t>
  </si>
  <si>
    <t>GROS MODULES</t>
  </si>
  <si>
    <t>EVOLUTION - GROS MODULES - /48 CRAYONS</t>
  </si>
  <si>
    <t>le pot</t>
  </si>
  <si>
    <t>GROS MODULES - 12 CRAYONS</t>
  </si>
  <si>
    <t>MAPED</t>
  </si>
  <si>
    <t xml:space="preserve">GROS MODULES  </t>
  </si>
  <si>
    <t>STABILLO</t>
  </si>
  <si>
    <t>GROS MODULES STABILO WOODY - à L'unité - Toutes couleurs</t>
  </si>
  <si>
    <t>GROS MODULES STABILO WOODY - /10</t>
  </si>
  <si>
    <t>CRAYON COULEUR TRIPLE ONE LYRA OU EQUIVALENT POT DE 36</t>
  </si>
  <si>
    <t>AUTRES</t>
  </si>
  <si>
    <t>CRAYONS COULEUR QUALITE SUPERIEURE - 12 CRAYONS</t>
  </si>
  <si>
    <t>CRAYON DE COULEUR TRIO STABILO OU EQUIVALENT POT /48</t>
  </si>
  <si>
    <t>CRAYON DE COULEUR MDD  - 12 CRAYONS 3 MM</t>
  </si>
  <si>
    <t>PLASTIDECOR - 12 COULEURS ASSORTIES</t>
  </si>
  <si>
    <t>MARKERS POSCA ASSORTIS - /8</t>
  </si>
  <si>
    <t>POSCA</t>
  </si>
  <si>
    <t>MARKERS POSCA ASSORTIS - /16</t>
  </si>
  <si>
    <t>&lt; CLASSEURS, PROTEGES-DOCUMENTS &gt;</t>
  </si>
  <si>
    <t>CHEMISE A RABAT ET ELASTIQUE 390g (/10) - TTES COULEURS</t>
  </si>
  <si>
    <t>OXFORD</t>
  </si>
  <si>
    <t>la chemise</t>
  </si>
  <si>
    <t>CHEMISE A RABAT ET ELASTIQUE POLYPROPYLENE - TTES COULEURS</t>
  </si>
  <si>
    <t>MBUDGET</t>
  </si>
  <si>
    <t>CHEMISE À ÉLASTIQUE 3 RABATS CARTE LUSTRÉE - TTES COULEURS</t>
  </si>
  <si>
    <t>COUTAL</t>
  </si>
  <si>
    <t>CLASSEUR A 4 ANNEAUX DOS ETROIT 20MM - COUV. RIGIDE</t>
  </si>
  <si>
    <t>le classeur</t>
  </si>
  <si>
    <t>CLASSEUR A 4 ANNEAUX DOS ETROIT 20MM - COUV. SOUPLE</t>
  </si>
  <si>
    <t>CLASSEUR A 4 ANNEAUX DOS ETROIT 30MM - COUV. RIGIDE</t>
  </si>
  <si>
    <t>CLASSEUR A 4 ANNEAUX DOS LARGE 40MM - COUV. RIGIDE</t>
  </si>
  <si>
    <t>EXACOMPTA</t>
  </si>
  <si>
    <t>CLASSEUR A 4 ANNEAUX DOS LARGE 40MM - COUV. SOUPLE</t>
  </si>
  <si>
    <t>CLASSEUR A LEVIER - DOS ENV 50</t>
  </si>
  <si>
    <t>CLASSEUR A LEVIER - DOS ENV 75</t>
  </si>
  <si>
    <t>CLASSEUR PLASTIQUE BLANC DOS 50 MM PERSONALISABLE COUV ET TRANCHE</t>
  </si>
  <si>
    <t>ESSELTE</t>
  </si>
  <si>
    <t>INTERCALAIRES - A4 - /6</t>
  </si>
  <si>
    <t>le paquet/6</t>
  </si>
  <si>
    <t>INTERCALAIRES - A4 - /12</t>
  </si>
  <si>
    <t>le paquet/12</t>
  </si>
  <si>
    <t>INTERCALAIRES MAXI - 26X32 /6</t>
  </si>
  <si>
    <t>INTERCALAIRES POUR POCHETTES PERFOREES - /6</t>
  </si>
  <si>
    <t>POCHETTE DE PLASTIFICATION  /100 - A3 - 75 µ</t>
  </si>
  <si>
    <t>le paquet/100</t>
  </si>
  <si>
    <t>POCHETTE DE PLASTIFICATION  /100 - A3 - 125 µ</t>
  </si>
  <si>
    <t>POCHETTE DE PLASTIFICATION  /100 - A4 - 75 µ</t>
  </si>
  <si>
    <t>POCHETTE DE PLASTIFICATION  /100 - A4 - 125 µ</t>
  </si>
  <si>
    <t>POCHETTE DE PLASTIFICATION  /100 - A4 - 100 µ</t>
  </si>
  <si>
    <t>POCHETTE PERFOREE 5/100è TRANSPARENTE ASPECT GRAINE</t>
  </si>
  <si>
    <t>POCHETTE PERFOREE 5/100è TRANSPARENTE ASPECT LISSE</t>
  </si>
  <si>
    <t>POCHETTE PERFOREE 9/100è TRANSPARENTE QLTE SUP ASPECT GRAINE</t>
  </si>
  <si>
    <t>POCHETTE PERFOREE 9/100è TRANSPARENTE QLTE SUP ASPECT LISSE</t>
  </si>
  <si>
    <t>POCHETTE PERFOREE 7,5/100è TRANSPARENTE ASPECT LISSE</t>
  </si>
  <si>
    <t>POCHETTES FOURRE-TOUT 30,5X17 PVC LISSE X10</t>
  </si>
  <si>
    <t>PROTEGE DOCUMENT - 40 VUES</t>
  </si>
  <si>
    <t>l'unité</t>
  </si>
  <si>
    <t>PROTEGE DOCUMENT - 60 VUES</t>
  </si>
  <si>
    <t>PROTEGE DOCUMENT - 80 VUES</t>
  </si>
  <si>
    <t>PROTEGE DOCUMENT - 100 VUES</t>
  </si>
  <si>
    <t>PROTEGE DOCUMENT - 120 VUES</t>
  </si>
  <si>
    <t>PROTEGE DOCUMENT - 200 VUES</t>
  </si>
  <si>
    <t>&lt; PAPIERS DIVERS &gt;</t>
  </si>
  <si>
    <t>COPIES DOUBLES PERFOREES - 5X5 OU SEYES - 21X29,7 - 200P</t>
  </si>
  <si>
    <t>47810/11500</t>
  </si>
  <si>
    <t>le paquet/200</t>
  </si>
  <si>
    <t>COPIES SIMPLES - 200 PAGES - BLANC</t>
  </si>
  <si>
    <t>09113</t>
  </si>
  <si>
    <t>CLAIREFONTAINE</t>
  </si>
  <si>
    <t>COPIES SIMPLES - 50 FEUILLETS - TOUTES COULEURS</t>
  </si>
  <si>
    <t>13529</t>
  </si>
  <si>
    <t>le paquet/50</t>
  </si>
  <si>
    <t>FEUILLES BRISTOL UNIES 210X297 BLC</t>
  </si>
  <si>
    <t>PAPIER DESSIN ET PAPIER CALQUE DANS L'ONGLET LOISIRS CREATIFS</t>
  </si>
  <si>
    <t>&lt; PETITS MATERIELS &gt;</t>
  </si>
  <si>
    <t>ARDOISE DOUBLE FACE - UNIE/SEYES</t>
  </si>
  <si>
    <t>l'ardoise</t>
  </si>
  <si>
    <t>ADHESIF - 33m x19</t>
  </si>
  <si>
    <t>le rouleau</t>
  </si>
  <si>
    <t>BROSSE MAGNETIQUE TABLEAU BLANC RECHARGEABLE</t>
  </si>
  <si>
    <t>la brosse</t>
  </si>
  <si>
    <t>RECHARGE POUR BROSSE TABLEAU BLANC</t>
  </si>
  <si>
    <t>la recharge</t>
  </si>
  <si>
    <t>CISEAUX TOUS USAGES 21CM DROITIER</t>
  </si>
  <si>
    <t>MBUSINESS</t>
  </si>
  <si>
    <t>CISEAUX TOUS USAGES 16CM DROITIER</t>
  </si>
  <si>
    <t>CISEAUX BOUTS RONDS 15CM AMBIDEXTRE</t>
  </si>
  <si>
    <t>COLLE - BATON - UHU - 8G</t>
  </si>
  <si>
    <t>UHU</t>
  </si>
  <si>
    <t>COLLE - BATON - UHU - 21G</t>
  </si>
  <si>
    <t>COLLE - BATON - UHU - 40G</t>
  </si>
  <si>
    <t>COLLE - BATON - CLEOPATRE 36 G</t>
  </si>
  <si>
    <t>CLEOPATRE</t>
  </si>
  <si>
    <t>COLLE - BATON - MDD - 8G env</t>
  </si>
  <si>
    <t>COLLE - BATON - MDD - 25G env</t>
  </si>
  <si>
    <t>COLLE - BATON - MDD - 35G env</t>
  </si>
  <si>
    <t>COLLE BLEUE 1L</t>
  </si>
  <si>
    <t>COLLE BLEUE 5L</t>
  </si>
  <si>
    <t>COLLE FLACON ROLL'N GLUE 50 ML</t>
  </si>
  <si>
    <t>COMPAS A BAGUE</t>
  </si>
  <si>
    <t>CORRECTEUR A BANDE</t>
  </si>
  <si>
    <t>CORRECTEUR MINI MOUSE 5MMX6M TIPPEX</t>
  </si>
  <si>
    <t>TIPP-EX</t>
  </si>
  <si>
    <t xml:space="preserve">GOMME PLASTIQUE - 6X23X12 </t>
  </si>
  <si>
    <t>REGLE PLATE CRISTAL 30 CM</t>
  </si>
  <si>
    <t>REGLE PLATE 30 CM INCASSABLE</t>
  </si>
  <si>
    <t>EQUERRE CRISTAL - graduation 16 cm</t>
  </si>
  <si>
    <t>EQUERRE INCASSABLE - graduation 20 cm</t>
  </si>
  <si>
    <t xml:space="preserve">EQUERRE GEOMETRIQUE - 3 EN 1 équerre, rapporteur, règle graduée </t>
  </si>
  <si>
    <t>&lt; AUTRES PRODUITS &gt;</t>
  </si>
  <si>
    <t>REGISTRE D'APPEL - 40 ELEVES</t>
  </si>
  <si>
    <t>le registre</t>
  </si>
  <si>
    <t xml:space="preserve">       </t>
  </si>
  <si>
    <t>U. DE PRIX
 (*)</t>
  </si>
  <si>
    <t>&lt;  PEINTURE, PINCEAUX   &gt;</t>
  </si>
  <si>
    <t>BROSSE PLATE N°12</t>
  </si>
  <si>
    <t>le paqt 10</t>
  </si>
  <si>
    <t>BROSSE PLATE N°14</t>
  </si>
  <si>
    <t>BROSSE PLATE N°16</t>
  </si>
  <si>
    <t>BROSSE PLATE N°18</t>
  </si>
  <si>
    <t>BROSSE PLATE N°20</t>
  </si>
  <si>
    <t>GOUACHE EN STICK ETUI /12 - PLAYCOLOR</t>
  </si>
  <si>
    <t>l'étui</t>
  </si>
  <si>
    <t>GOUACHE LIQUIDE - QUALITE SUPERIEURE - 1L</t>
  </si>
  <si>
    <t>le pot 1L</t>
  </si>
  <si>
    <t>GOUACHE LIQUIDE QUALITE MOYENNE - 1L</t>
  </si>
  <si>
    <t>MCOLORS</t>
  </si>
  <si>
    <t>PEINTURE - COULEURS PRIMAIRES - BOITE DE 5 TUBES</t>
  </si>
  <si>
    <t>GOUACHE ACRYLIQUE - ASSORTIMENT 6 FLACONS 500ML</t>
  </si>
  <si>
    <t>l'assortiment/6</t>
  </si>
  <si>
    <t>GOUACHE ACRYLIQUE - FLACON 500 ML</t>
  </si>
  <si>
    <t>LEFRANC BOURGEOIS</t>
  </si>
  <si>
    <t>PINCEAUX + BROSSES - KIT /80 - DIFFERENTES TAILLES</t>
  </si>
  <si>
    <t>le kit/80</t>
  </si>
  <si>
    <t>VERNIS COLLE - 1L</t>
  </si>
  <si>
    <t>VERNIS COLLE - 5L</t>
  </si>
  <si>
    <t>le pot 5L</t>
  </si>
  <si>
    <t>&lt; AUTRES LOISIRS CREATIFS &gt;</t>
  </si>
  <si>
    <t xml:space="preserve">AIMANTS ADHESIFS PRECECOUPES </t>
  </si>
  <si>
    <t>BLU TACK - PATE ADHESIVE - 100G - non prédecoupée</t>
  </si>
  <si>
    <t>SADER</t>
  </si>
  <si>
    <t>PATE ADHESIVE - EN PASTILLES</t>
  </si>
  <si>
    <t>PATAFIX UHU (80 pastilles) JAUNE</t>
  </si>
  <si>
    <t>PATAFIX UHU (80 pastilles) BLANCHE</t>
  </si>
  <si>
    <t>MBUISINESS</t>
  </si>
  <si>
    <t>ENCRE A DESSINER - 500 ml</t>
  </si>
  <si>
    <t>le flacon</t>
  </si>
  <si>
    <t>PAPIER FRESQUE 50MX1M</t>
  </si>
  <si>
    <t>GOMMETTES AUTOCOLLANTES COULEURS ASSORTIES</t>
  </si>
  <si>
    <t>GOMMETTES AUTOCOLLANTES ETOILES - EN ROULEAU</t>
  </si>
  <si>
    <t>APLI</t>
  </si>
  <si>
    <t>le paquet/X2rl</t>
  </si>
  <si>
    <t>PATE A MODELER PLASTIQUE ET SOUPLE - 5X1KG</t>
  </si>
  <si>
    <t>le paquet/5kg</t>
  </si>
  <si>
    <t>PATE A MODELER PATPLUME X12 PAINS DE 350G</t>
  </si>
  <si>
    <t>PATE A JOUER - ASSORTIMENT DE 6 POTS DE 480G</t>
  </si>
  <si>
    <t>les 8 pots</t>
  </si>
  <si>
    <t>YEUX MOBILES ADHESIFS</t>
  </si>
  <si>
    <t>le sachet/100</t>
  </si>
  <si>
    <t>SAC SHOPPING 37X42 COTON BLANC</t>
  </si>
  <si>
    <t>RUBAN VELCRO ADHESIF 2M - 20MM</t>
  </si>
  <si>
    <t>&lt;  CRAYONS FEUTRES, COULEUR   &gt;</t>
  </si>
  <si>
    <t>TOUS LES CRAYONS FEUTRE ET DE COULEUR DANS L'ONGLET FOURNITURES SCOLAIRES</t>
  </si>
  <si>
    <t>&lt;  COLLES   &gt;</t>
  </si>
  <si>
    <t>TOUTES LES COLLES DANS L'ONGLET FOURNITURES SCOLAIRES</t>
  </si>
  <si>
    <t>CARTON MOUSSE - 3 mm - 50x65cm</t>
  </si>
  <si>
    <t>CARTON MOUSSE - 5 mm - 50x65cm</t>
  </si>
  <si>
    <t xml:space="preserve">PAPIER CALQUE EN BLOC DE 50F - 90G A4 </t>
  </si>
  <si>
    <t>PAPIER AFFICHE - COULEURS ASSORTIES - 60x80cm</t>
  </si>
  <si>
    <t>PAPIER DESSIN- Format 21x29,7cm 120g</t>
  </si>
  <si>
    <t>la ramette</t>
  </si>
  <si>
    <t>PAPIER DESSIN - Format 21x29,7cm 160g</t>
  </si>
  <si>
    <t>PAPIER DESSIN - Format 24x32cm 120g</t>
  </si>
  <si>
    <t>PAPIER DESSIN - Format 24x32cm 160g</t>
  </si>
  <si>
    <t>PAPIER DESSIN - Format 24x32cm 200g</t>
  </si>
  <si>
    <t>PAPIER DESSIN - Format 29,7x42cm 160g</t>
  </si>
  <si>
    <t>PAPIER DESSIN - Format 50x65cm 160g</t>
  </si>
  <si>
    <t>PAPIER DESSIN - 50x65cm 200g</t>
  </si>
  <si>
    <t>PAPIER DESSIN COULEUR 220 GR - 25X35 CM</t>
  </si>
  <si>
    <t>PAPIER DESSIN COULEURS ASSORTIES - 160g - 25X32cm</t>
  </si>
  <si>
    <t>PAPIER DESSIN COULEURS ASSORTIES - 160g - 50x65cm</t>
  </si>
  <si>
    <t xml:space="preserve">FEUILLE DESSIN COULEUR LISSE 240g 50 x 65 cm - COULEURS ASSORTIES X 25 F </t>
  </si>
  <si>
    <t>CANSON</t>
  </si>
  <si>
    <t>Ce tableau récapitule les tarifs proposés par les quatre fournisseurs référencés. Retrouvez les caractéristiques des produits, les marques, les labels et origines, les conditionnements dans les fichiers spécifiques créés par fournisseur</t>
  </si>
  <si>
    <t>40941E</t>
  </si>
  <si>
    <t>40947E</t>
  </si>
  <si>
    <t>40943E</t>
  </si>
  <si>
    <t>HAMELIN</t>
  </si>
  <si>
    <t>40992A</t>
  </si>
  <si>
    <t>44842E</t>
  </si>
  <si>
    <t>44841B</t>
  </si>
  <si>
    <t>40810B</t>
  </si>
  <si>
    <t>40977B</t>
  </si>
  <si>
    <t>40973B</t>
  </si>
  <si>
    <t>43013F</t>
  </si>
  <si>
    <t>40970B</t>
  </si>
  <si>
    <t>40999A</t>
  </si>
  <si>
    <t>40969B</t>
  </si>
  <si>
    <t>40987B</t>
  </si>
  <si>
    <t>44843B</t>
  </si>
  <si>
    <t>40735B</t>
  </si>
  <si>
    <t>40971A</t>
  </si>
  <si>
    <t>40980B</t>
  </si>
  <si>
    <t>40812A</t>
  </si>
  <si>
    <t>43227E</t>
  </si>
  <si>
    <t>43128F</t>
  </si>
  <si>
    <t>43228E</t>
  </si>
  <si>
    <t>40131B</t>
  </si>
  <si>
    <t>40141B</t>
  </si>
  <si>
    <t>40151B</t>
  </si>
  <si>
    <t>44031E</t>
  </si>
  <si>
    <t>44051B</t>
  </si>
  <si>
    <t>42051B</t>
  </si>
  <si>
    <t>42151B</t>
  </si>
  <si>
    <t>42030E</t>
  </si>
  <si>
    <t>42050B</t>
  </si>
  <si>
    <t>45100F</t>
  </si>
  <si>
    <t>42031E</t>
  </si>
  <si>
    <t>46750B</t>
  </si>
  <si>
    <t>35002F</t>
  </si>
  <si>
    <t>RIPLAST</t>
  </si>
  <si>
    <t>le pc</t>
  </si>
  <si>
    <t>35090F</t>
  </si>
  <si>
    <t>35322F</t>
  </si>
  <si>
    <t>35502B</t>
  </si>
  <si>
    <t>36002B</t>
  </si>
  <si>
    <t>36090B</t>
  </si>
  <si>
    <t>36110B</t>
  </si>
  <si>
    <t>SANFORD</t>
  </si>
  <si>
    <t>28051C</t>
  </si>
  <si>
    <t>EDDING</t>
  </si>
  <si>
    <t>W119654</t>
  </si>
  <si>
    <t>SCHNEIDER</t>
  </si>
  <si>
    <t>HAINENKO</t>
  </si>
  <si>
    <t>STAEDTLER</t>
  </si>
  <si>
    <t>STABILO</t>
  </si>
  <si>
    <t>MITSUBISHI PENCIL FRANCE</t>
  </si>
  <si>
    <t>OFFICEPLAST</t>
  </si>
  <si>
    <t>FELLOWES</t>
  </si>
  <si>
    <t>INTERFOLIA</t>
  </si>
  <si>
    <t>32022M</t>
  </si>
  <si>
    <t>SIGN</t>
  </si>
  <si>
    <t>FAPI</t>
  </si>
  <si>
    <t>29071E</t>
  </si>
  <si>
    <t>40521F à 26F*</t>
  </si>
  <si>
    <t>40531B à 39B*</t>
  </si>
  <si>
    <t>40541B à 47B*</t>
  </si>
  <si>
    <t>40551B à 57B*</t>
  </si>
  <si>
    <t>45941B à 44B + 45947B*</t>
  </si>
  <si>
    <t>45961B à 64B + 45967B*</t>
  </si>
  <si>
    <t>40631B à 40635B*</t>
  </si>
  <si>
    <t>40621B à 40627B*</t>
  </si>
  <si>
    <t>41991B à 41997B*</t>
  </si>
  <si>
    <t>40721B à 40727B*</t>
  </si>
  <si>
    <t>42081B à 42027B*</t>
  </si>
  <si>
    <t>45971B à 45974B*</t>
  </si>
  <si>
    <t>45981B à 84B +45987B*</t>
  </si>
  <si>
    <t>202121S à 28S*</t>
  </si>
  <si>
    <t>20241S à 46S*</t>
  </si>
  <si>
    <t>20161S à 64S *</t>
  </si>
  <si>
    <t>208793/94/208330*</t>
  </si>
  <si>
    <t>208314/22/30*</t>
  </si>
  <si>
    <t>206912/20/38/46/57/68*</t>
  </si>
  <si>
    <t>207514/22/63/507589*</t>
  </si>
  <si>
    <t>20871 à 73 +208093 à 95*</t>
  </si>
  <si>
    <t>209504/15*</t>
  </si>
  <si>
    <t>257156/79/34/45*</t>
  </si>
  <si>
    <t>257048/59/24/34*</t>
  </si>
  <si>
    <t>259119/27/68/84*</t>
  </si>
  <si>
    <t>258616/24/65/81*</t>
  </si>
  <si>
    <t>259169/72/86*</t>
  </si>
  <si>
    <t>259170/73/87*</t>
  </si>
  <si>
    <t>999105à 999108*</t>
  </si>
  <si>
    <t>258319/27/68/84*</t>
  </si>
  <si>
    <t>258210/28/69/85*</t>
  </si>
  <si>
    <t>258413/11/15/17*</t>
  </si>
  <si>
    <t>257424/22/26/28*</t>
  </si>
  <si>
    <t>257322/24/26/28*</t>
  </si>
  <si>
    <t>257618/26/67/83*</t>
  </si>
  <si>
    <t>255448/40/42/46*</t>
  </si>
  <si>
    <t>280781/83/85/87/94*</t>
  </si>
  <si>
    <t>101113/21/62/88/36*</t>
  </si>
  <si>
    <t>85912B</t>
  </si>
  <si>
    <t>OZ</t>
  </si>
  <si>
    <t>85914B</t>
  </si>
  <si>
    <t>85916B</t>
  </si>
  <si>
    <t>85918B</t>
  </si>
  <si>
    <t>85920B</t>
  </si>
  <si>
    <t>COLART</t>
  </si>
  <si>
    <t>PINSEL</t>
  </si>
  <si>
    <t>JOVI</t>
  </si>
  <si>
    <t>SODERTEX</t>
  </si>
  <si>
    <t>AERPANEL</t>
  </si>
  <si>
    <t>MADLY</t>
  </si>
  <si>
    <t>VILASECA</t>
  </si>
  <si>
    <t>FOLIA</t>
  </si>
  <si>
    <t>K314101</t>
  </si>
  <si>
    <t>Conquérant</t>
  </si>
  <si>
    <t>K310111</t>
  </si>
  <si>
    <t>K310133</t>
  </si>
  <si>
    <t>K310120</t>
  </si>
  <si>
    <t>Non disponible</t>
  </si>
  <si>
    <t>K310194</t>
  </si>
  <si>
    <t>K310195</t>
  </si>
  <si>
    <t>K310196</t>
  </si>
  <si>
    <t>k314201</t>
  </si>
  <si>
    <t>k314206</t>
  </si>
  <si>
    <t>K314170</t>
  </si>
  <si>
    <t>K311682</t>
  </si>
  <si>
    <t>K314160</t>
  </si>
  <si>
    <t>K314151</t>
  </si>
  <si>
    <t>K311610</t>
  </si>
  <si>
    <t>K311705</t>
  </si>
  <si>
    <t>k314226</t>
  </si>
  <si>
    <t>K310124</t>
  </si>
  <si>
    <t>K314152</t>
  </si>
  <si>
    <t>K310181</t>
  </si>
  <si>
    <t>K310128</t>
  </si>
  <si>
    <t>K310162</t>
  </si>
  <si>
    <t>K314211</t>
  </si>
  <si>
    <t>K314216</t>
  </si>
  <si>
    <t>K314171</t>
  </si>
  <si>
    <t>K314229</t>
  </si>
  <si>
    <t>K310198</t>
  </si>
  <si>
    <t>K311683</t>
  </si>
  <si>
    <t>K310160</t>
  </si>
  <si>
    <t>K314221</t>
  </si>
  <si>
    <t>K310186</t>
  </si>
  <si>
    <t>K310153</t>
  </si>
  <si>
    <t>k310148</t>
  </si>
  <si>
    <t>k310142</t>
  </si>
  <si>
    <t>k310157</t>
  </si>
  <si>
    <t>k311256</t>
  </si>
  <si>
    <t>k311257</t>
  </si>
  <si>
    <t>k311258</t>
  </si>
  <si>
    <t>k311320</t>
  </si>
  <si>
    <t>k311325</t>
  </si>
  <si>
    <t>K311510</t>
  </si>
  <si>
    <t>K310143</t>
  </si>
  <si>
    <t>K310144</t>
  </si>
  <si>
    <t>K311509</t>
  </si>
  <si>
    <t>K311685</t>
  </si>
  <si>
    <t>K311657</t>
  </si>
  <si>
    <t>K214273</t>
  </si>
  <si>
    <t>Riplast</t>
  </si>
  <si>
    <t>K214215</t>
  </si>
  <si>
    <t>K214290</t>
  </si>
  <si>
    <t>K214216</t>
  </si>
  <si>
    <t>K214191</t>
  </si>
  <si>
    <t>K214190</t>
  </si>
  <si>
    <t>K214359</t>
  </si>
  <si>
    <t>K111244</t>
  </si>
  <si>
    <t>CARIOCA</t>
  </si>
  <si>
    <t>K111202</t>
  </si>
  <si>
    <t>K112315</t>
  </si>
  <si>
    <t>K110240</t>
  </si>
  <si>
    <t>JPC</t>
  </si>
  <si>
    <t>K110362</t>
  </si>
  <si>
    <t>OMYA</t>
  </si>
  <si>
    <t>K110295</t>
  </si>
  <si>
    <t>K020251</t>
  </si>
  <si>
    <t>K117282</t>
  </si>
  <si>
    <t>K117272</t>
  </si>
  <si>
    <t>K119172</t>
  </si>
  <si>
    <t>K119210</t>
  </si>
  <si>
    <t>K119272</t>
  </si>
  <si>
    <t>K119251</t>
  </si>
  <si>
    <t>1*6</t>
  </si>
  <si>
    <t>K107407</t>
  </si>
  <si>
    <t>SELLNER</t>
  </si>
  <si>
    <t>K020561</t>
  </si>
  <si>
    <t>K020571</t>
  </si>
  <si>
    <t>K120472</t>
  </si>
  <si>
    <t>K120482</t>
  </si>
  <si>
    <t>K020471</t>
  </si>
  <si>
    <t>K120361</t>
  </si>
  <si>
    <t>K120341</t>
  </si>
  <si>
    <t>K120366</t>
  </si>
  <si>
    <t>K120576</t>
  </si>
  <si>
    <t>K120580</t>
  </si>
  <si>
    <t>K120945</t>
  </si>
  <si>
    <t>K120949</t>
  </si>
  <si>
    <t>K120411</t>
  </si>
  <si>
    <t>K120425</t>
  </si>
  <si>
    <t>K120415</t>
  </si>
  <si>
    <t>OGIVE = CONIQUE</t>
  </si>
  <si>
    <t>K120442</t>
  </si>
  <si>
    <t>K116130</t>
  </si>
  <si>
    <t>K120537</t>
  </si>
  <si>
    <t>SELLENER</t>
  </si>
  <si>
    <t>K117721</t>
  </si>
  <si>
    <t>K117626</t>
  </si>
  <si>
    <t>K117629</t>
  </si>
  <si>
    <t>K117045</t>
  </si>
  <si>
    <t>K117047</t>
  </si>
  <si>
    <t>K117007</t>
  </si>
  <si>
    <t>K117022</t>
  </si>
  <si>
    <t>K117737</t>
  </si>
  <si>
    <t>FIBRACOLOR</t>
  </si>
  <si>
    <t>K117034</t>
  </si>
  <si>
    <t>K117010</t>
  </si>
  <si>
    <t>OMYA/CANSON</t>
  </si>
  <si>
    <t>K117013</t>
  </si>
  <si>
    <t>K117035</t>
  </si>
  <si>
    <t>K117020</t>
  </si>
  <si>
    <t>K117025</t>
  </si>
  <si>
    <t>K117050</t>
  </si>
  <si>
    <t>K110327</t>
  </si>
  <si>
    <t>K110338</t>
  </si>
  <si>
    <t>k110497</t>
  </si>
  <si>
    <t>K754731</t>
  </si>
  <si>
    <t>K750066</t>
  </si>
  <si>
    <t>K110360</t>
  </si>
  <si>
    <t>K110406</t>
  </si>
  <si>
    <t>K110329</t>
  </si>
  <si>
    <t>K110323</t>
  </si>
  <si>
    <t>K110382</t>
  </si>
  <si>
    <t>K117179</t>
  </si>
  <si>
    <t>K117186</t>
  </si>
  <si>
    <t>K202240</t>
  </si>
  <si>
    <t>3C57</t>
  </si>
  <si>
    <t>OP</t>
  </si>
  <si>
    <t>K208551</t>
  </si>
  <si>
    <t>3C45</t>
  </si>
  <si>
    <t>3C46</t>
  </si>
  <si>
    <t>3C44</t>
  </si>
  <si>
    <t>3C43</t>
  </si>
  <si>
    <t>K208387</t>
  </si>
  <si>
    <t>K207201</t>
  </si>
  <si>
    <t>K207202</t>
  </si>
  <si>
    <t>3C54</t>
  </si>
  <si>
    <t>K207231</t>
  </si>
  <si>
    <t>K530111</t>
  </si>
  <si>
    <t>K530110</t>
  </si>
  <si>
    <t>K530109</t>
  </si>
  <si>
    <t>K530108</t>
  </si>
  <si>
    <t>K210201</t>
  </si>
  <si>
    <t xml:space="preserve">INTER FOLIA </t>
  </si>
  <si>
    <t>K210218</t>
  </si>
  <si>
    <t>K210202</t>
  </si>
  <si>
    <t>K210206</t>
  </si>
  <si>
    <t>A REVOIR A LA REUNION</t>
  </si>
  <si>
    <t>K013102</t>
  </si>
  <si>
    <t>K013103</t>
  </si>
  <si>
    <t>K013104</t>
  </si>
  <si>
    <t>K013105</t>
  </si>
  <si>
    <t>K013106</t>
  </si>
  <si>
    <t>K013162</t>
  </si>
  <si>
    <t>K312313</t>
  </si>
  <si>
    <t>K312210</t>
  </si>
  <si>
    <t>K312223</t>
  </si>
  <si>
    <t>K313161</t>
  </si>
  <si>
    <t>K215694</t>
  </si>
  <si>
    <t>K121401</t>
  </si>
  <si>
    <t>SAFETOOL</t>
  </si>
  <si>
    <t>K517599</t>
  </si>
  <si>
    <t>K517611</t>
  </si>
  <si>
    <t>K103513</t>
  </si>
  <si>
    <t>K103232</t>
  </si>
  <si>
    <t>K103205</t>
  </si>
  <si>
    <t>k123011</t>
  </si>
  <si>
    <t>k123012</t>
  </si>
  <si>
    <t>k123014</t>
  </si>
  <si>
    <t>K023051</t>
  </si>
  <si>
    <t>Cléopatre</t>
  </si>
  <si>
    <t>K123113</t>
  </si>
  <si>
    <t>K123114</t>
  </si>
  <si>
    <t>K123115</t>
  </si>
  <si>
    <t>K123003</t>
  </si>
  <si>
    <t>K123006</t>
  </si>
  <si>
    <t>K123016</t>
  </si>
  <si>
    <t>K215461</t>
  </si>
  <si>
    <t>K107507</t>
  </si>
  <si>
    <t>K107505</t>
  </si>
  <si>
    <t>K109005</t>
  </si>
  <si>
    <t>K126403</t>
  </si>
  <si>
    <t>K126406</t>
  </si>
  <si>
    <t>K215409</t>
  </si>
  <si>
    <t>K126408</t>
  </si>
  <si>
    <t>K126426</t>
  </si>
  <si>
    <t>K231101</t>
  </si>
  <si>
    <t>FUZEAU</t>
  </si>
  <si>
    <t>K050180</t>
  </si>
  <si>
    <t>MAIER</t>
  </si>
  <si>
    <t>K050181</t>
  </si>
  <si>
    <t>K050182</t>
  </si>
  <si>
    <t>K050183</t>
  </si>
  <si>
    <t>K050184</t>
  </si>
  <si>
    <t>K750611</t>
  </si>
  <si>
    <t>K750314</t>
  </si>
  <si>
    <t>Giotto</t>
  </si>
  <si>
    <t>K750300</t>
  </si>
  <si>
    <t>ELIOS</t>
  </si>
  <si>
    <t>K755437</t>
  </si>
  <si>
    <t>K750744</t>
  </si>
  <si>
    <t>Lefranc Bourgeois</t>
  </si>
  <si>
    <t>11L220</t>
  </si>
  <si>
    <t>K750129</t>
  </si>
  <si>
    <t>K753438</t>
  </si>
  <si>
    <t>K752544</t>
  </si>
  <si>
    <t>k520280</t>
  </si>
  <si>
    <t>K123117</t>
  </si>
  <si>
    <t>K123126</t>
  </si>
  <si>
    <t>K123121</t>
  </si>
  <si>
    <t>K123131</t>
  </si>
  <si>
    <t>K752563</t>
  </si>
  <si>
    <t>Le Franc Bourgeois</t>
  </si>
  <si>
    <t>K602231</t>
  </si>
  <si>
    <t>K124199</t>
  </si>
  <si>
    <t>K752733</t>
  </si>
  <si>
    <t xml:space="preserve">K751519 </t>
  </si>
  <si>
    <t>K750951</t>
  </si>
  <si>
    <t>K751945</t>
  </si>
  <si>
    <t>K750910</t>
  </si>
  <si>
    <t>CULTURE CLUB</t>
  </si>
  <si>
    <t>K752756</t>
  </si>
  <si>
    <t xml:space="preserve">SODERTEX </t>
  </si>
  <si>
    <t>K051754</t>
  </si>
  <si>
    <t>K123010</t>
  </si>
  <si>
    <t>K607351</t>
  </si>
  <si>
    <t>K607352</t>
  </si>
  <si>
    <t>K601135</t>
  </si>
  <si>
    <t>11L35</t>
  </si>
  <si>
    <t>K403311</t>
  </si>
  <si>
    <t>K403321</t>
  </si>
  <si>
    <t>K403312</t>
  </si>
  <si>
    <t>K403322</t>
  </si>
  <si>
    <t>K752611</t>
  </si>
  <si>
    <t>K403323</t>
  </si>
  <si>
    <t>K403326</t>
  </si>
  <si>
    <t>K403336</t>
  </si>
  <si>
    <t>K403382</t>
  </si>
  <si>
    <t>FABRIANO</t>
  </si>
  <si>
    <t>K403381</t>
  </si>
  <si>
    <t>K602401</t>
  </si>
  <si>
    <t>11L12</t>
  </si>
  <si>
    <t>811018*</t>
  </si>
  <si>
    <t>815019*</t>
  </si>
  <si>
    <t>805210*</t>
  </si>
  <si>
    <t>CAMBRIDGE</t>
  </si>
  <si>
    <t>CONQUÉRANT</t>
  </si>
  <si>
    <t xml:space="preserve"> </t>
  </si>
  <si>
    <t>PICHON</t>
  </si>
  <si>
    <t>OFFICE PLAST</t>
  </si>
  <si>
    <t xml:space="preserve">le pc </t>
  </si>
  <si>
    <t>STRANGER</t>
  </si>
  <si>
    <t>DOBELL SPA</t>
  </si>
  <si>
    <t>SELINER</t>
  </si>
  <si>
    <t>SCRIVA</t>
  </si>
  <si>
    <t xml:space="preserve">le lot de 6 recharges </t>
  </si>
  <si>
    <t>MALLAT MAPED</t>
  </si>
  <si>
    <t>HC2</t>
  </si>
  <si>
    <t>HC3</t>
  </si>
  <si>
    <t>ONLINE</t>
  </si>
  <si>
    <t xml:space="preserve">la boite </t>
  </si>
  <si>
    <t>le classpack</t>
  </si>
  <si>
    <t>HC4</t>
  </si>
  <si>
    <t xml:space="preserve">OFFICE PLAST </t>
  </si>
  <si>
    <t>HC5</t>
  </si>
  <si>
    <t>ESSELTE DYMO</t>
  </si>
  <si>
    <t>HC6</t>
  </si>
  <si>
    <t>PRODUIT GENERIQUE</t>
  </si>
  <si>
    <t>HC7</t>
  </si>
  <si>
    <t xml:space="preserve">HAMELIN </t>
  </si>
  <si>
    <t>173</t>
  </si>
  <si>
    <t>175</t>
  </si>
  <si>
    <t>JPC CREATION</t>
  </si>
  <si>
    <t>CARPENTRAS SIGN</t>
  </si>
  <si>
    <t>A SCHOOL DAY</t>
  </si>
  <si>
    <t>PRIMO</t>
  </si>
  <si>
    <t>HC8</t>
  </si>
  <si>
    <r>
      <t xml:space="preserve">SADER </t>
    </r>
    <r>
      <rPr>
        <sz val="10"/>
        <color indexed="10"/>
        <rFont val="Arial"/>
      </rPr>
      <t xml:space="preserve"> </t>
    </r>
  </si>
  <si>
    <t>FISKARS</t>
  </si>
  <si>
    <t>AQUATINT</t>
  </si>
  <si>
    <r>
      <t xml:space="preserve">Au moment ou nous finalisons ce marché, la conjoncture est "tendue". Des hausses tarifaires risquent d'être passées et des ruptures peuvent également se produire. Nous avons fait </t>
    </r>
    <r>
      <rPr>
        <b/>
        <i/>
        <u/>
        <sz val="14"/>
        <color rgb="FFFF0000"/>
        <rFont val="Arial"/>
      </rPr>
      <t>exceptionnelement le choix de sélectionner 4 fournisseurs afin de vous proposer une offre compétitive</t>
    </r>
    <r>
      <rPr>
        <b/>
        <i/>
        <sz val="14"/>
        <color rgb="FFFF0000"/>
        <rFont val="Arial"/>
      </rPr>
      <t>. COMPAREZ les offres. ANTICIPEZ vos commandes de rentrée. Attention au choix de produits Hors Mercuriale. Les sites internet des fournisseurs font apparaitre des logos ou picto spécifiques (sauf papeterie d'arvor) pour que vous puissiez identifier facilement les produits de cette mercuriale. Des produits équivalents "hors mercuriale" sont souvent beaucoup plus chers.</t>
    </r>
  </si>
  <si>
    <t>PAPETERIES D'ARVOR</t>
  </si>
  <si>
    <t>PAPETERIES PICHON</t>
  </si>
  <si>
    <r>
      <t xml:space="preserve">SAVOIRS PLUS
</t>
    </r>
    <r>
      <rPr>
        <i/>
        <sz val="14"/>
        <rFont val="Arial"/>
      </rPr>
      <t>(nouveau fournisseur référencé)</t>
    </r>
  </si>
  <si>
    <t>FOURNITURES SCOLAIRES - COMPARATIF OFFRES FOURNISSURS REFERENCES</t>
  </si>
  <si>
    <r>
      <t xml:space="preserve">Période : 1er avril 2022 - 31 mars 2024
</t>
    </r>
    <r>
      <rPr>
        <i/>
        <sz val="16"/>
        <color indexed="17"/>
        <rFont val="Arial"/>
      </rPr>
      <t>(Prix révisables au 01/04/23)</t>
    </r>
  </si>
  <si>
    <t>LOISIRS CREATIFS - COMPARATIF OFFRES FOURNISSEURS REFERENCES</t>
  </si>
  <si>
    <t>QUANTITES</t>
  </si>
  <si>
    <t>SIMULATION</t>
  </si>
  <si>
    <t>LOISIRS CREATIFS - SIMULATEUR DE COMMANDES</t>
  </si>
  <si>
    <t>MAJUSCULE
FINISTERE : LIBRAIRIE PAPETERIE BOURHIS
COTES D'ARMOR : AQUATRE - ST BRIEUC</t>
  </si>
  <si>
    <r>
      <t xml:space="preserve">FOURNITURES SCOLAIRES - </t>
    </r>
    <r>
      <rPr>
        <b/>
        <sz val="18"/>
        <color rgb="FFFF0000"/>
        <rFont val="Arial"/>
      </rPr>
      <t>SIMULATEUR DE COMMANDES</t>
    </r>
  </si>
  <si>
    <t>SIMULATEUR DE COMMANDES</t>
  </si>
  <si>
    <t>TOP 1</t>
  </si>
  <si>
    <t>TOP 2</t>
  </si>
  <si>
    <t>le rouleau de 10 M</t>
  </si>
  <si>
    <t>le rouleau de 50 M</t>
  </si>
  <si>
    <t xml:space="preserve">PAPIER FRESQUE </t>
  </si>
  <si>
    <t>la feuille</t>
  </si>
  <si>
    <t>pqt 10 feuilles</t>
  </si>
  <si>
    <t>pqt de 6 feuilles</t>
  </si>
  <si>
    <t>pqt de 5 feuilles</t>
  </si>
  <si>
    <t>FOLIA / 300g</t>
  </si>
  <si>
    <t>la ramette de 50 feuilles</t>
  </si>
  <si>
    <t xml:space="preserve">la ramette de 250 feuilles </t>
  </si>
  <si>
    <t>le paquet de 12 feuilles</t>
  </si>
  <si>
    <t>le paquet de 240 feuilles</t>
  </si>
  <si>
    <t xml:space="preserve">le paquet 100 feuillles </t>
  </si>
  <si>
    <t>le paquet de 24 feuilles</t>
  </si>
  <si>
    <t xml:space="preserve">le paquet de 50 feuilles </t>
  </si>
  <si>
    <t xml:space="preserve">le paquet de 24 feuilles </t>
  </si>
  <si>
    <t>le paquet de 20 feuilles</t>
  </si>
  <si>
    <t>FABRIANO / 220G</t>
  </si>
  <si>
    <t>CLAIREFONTAINE / 270G</t>
  </si>
  <si>
    <t xml:space="preserve">le paquet de 25 feuilles </t>
  </si>
  <si>
    <t>le pot de 38</t>
  </si>
  <si>
    <t>le pot de 12</t>
  </si>
  <si>
    <t>le pot de 48</t>
  </si>
  <si>
    <t>POCHETTES INTERCALAIRES  PLASTIQUE - /6</t>
  </si>
  <si>
    <t>le paquet/10</t>
  </si>
  <si>
    <t>le rouleau 10m</t>
  </si>
  <si>
    <t>Certaines références ne sont pas comparables du fait de contionnements différents. Toutes les caractéristiques des produits sont dans les fichiers excel spécifiques à chaque fournisseur</t>
  </si>
  <si>
    <t xml:space="preserve">Ce tableau récapitule les tarifs proposés par les quatre fournisseurs référencés. Retrouvez les caractéristiques des produits, les marques, les labels et origines, les conditionnements dans les fichiers spécifiques créés par fournisseur. Certaines références ne sont pas comparables du fait de contionnements différents.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</si>
</sst>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 &quot;€&quot;_-;\-* #,##0.00\ &quot;€&quot;_-;_-* &quot;-&quot;??\ &quot;€&quot;_-;_-@_-"/>
    <numFmt numFmtId="165" formatCode="00000"/>
    <numFmt numFmtId="166" formatCode="_-* #,##0.00\ [$€-1]_-;\-* #,##0.00\ [$€-1]_-;_-* &quot;-&quot;??\ [$€-1]_-;_-@_-"/>
    <numFmt numFmtId="167" formatCode="_-* #,##0.00\ [$€-40C]_-;\-* #,##0.00\ [$€-40C]_-;_-* &quot;-&quot;??\ [$€-40C]_-;_-@_-"/>
    <numFmt numFmtId="168" formatCode="0.000"/>
    <numFmt numFmtId="169" formatCode="_-* #,##0.00\ [$€]_-;\-* #,##0.00\ [$€]_-;_-* &quot;-&quot;??\ [$€]_-;_-@_-"/>
    <numFmt numFmtId="170" formatCode="_([$€]* #,##0.00_);_([$€]* \(#,##0.00\);_([$€]* &quot;-&quot;??_);_(@_)"/>
    <numFmt numFmtId="171" formatCode="_([$€]* #,##0.00_);_([$€]* \(#,##0.00\);_([$€]* \-??_);_(@_)"/>
    <numFmt numFmtId="172" formatCode="_-* #,##0.00\ [$€]_-;\-* #,##0.00\ [$€]_-;_-* \-??\ [$€]_-;_-@_-"/>
    <numFmt numFmtId="173" formatCode="_-* #,##0.00&quot; €&quot;_-;\-* #,##0.00&quot; €&quot;_-;_-* \-??&quot; €&quot;_-;_-@_-"/>
    <numFmt numFmtId="174" formatCode="_-&quot;€&quot;\ * #,##0.00_-;\-&quot;€&quot;\ * #,##0.00_-;_-&quot;€&quot;\ * &quot;-&quot;??_-;_-@_-"/>
    <numFmt numFmtId="175" formatCode="_-* #,##0.000\ [$€-40C]_-;\-* #,##0.000\ [$€-40C]_-;_-* &quot;-&quot;??\ [$€-40C]_-;_-@_-"/>
    <numFmt numFmtId="176" formatCode="#,##0.00\ [$€-1];\-#,##0.00\ [$€-1]"/>
  </numFmts>
  <fonts count="85" x14ac:knownFonts="1">
    <font>
      <sz val="12"/>
      <color theme="1"/>
      <name val="Arial"/>
      <family val="2"/>
    </font>
    <font>
      <sz val="12"/>
      <color theme="1"/>
      <name val="Arial"/>
      <family val="2"/>
    </font>
    <font>
      <sz val="12"/>
      <color rgb="FFFF0000"/>
      <name val="Arial"/>
      <family val="2"/>
    </font>
    <font>
      <b/>
      <sz val="12"/>
      <name val="Arial"/>
    </font>
    <font>
      <sz val="10"/>
      <name val="Geneva"/>
    </font>
    <font>
      <b/>
      <sz val="14"/>
      <color rgb="FF008000"/>
      <name val="Arial"/>
      <family val="2"/>
    </font>
    <font>
      <b/>
      <sz val="10"/>
      <color rgb="FF008000"/>
      <name val="Arial"/>
    </font>
    <font>
      <sz val="12"/>
      <name val="Arial"/>
    </font>
    <font>
      <sz val="10"/>
      <name val="Arial"/>
      <family val="2"/>
    </font>
    <font>
      <b/>
      <sz val="10"/>
      <name val="Arial"/>
    </font>
    <font>
      <b/>
      <sz val="18"/>
      <color indexed="12"/>
      <name val="Arial"/>
      <family val="2"/>
    </font>
    <font>
      <sz val="18"/>
      <name val="Arial"/>
    </font>
    <font>
      <b/>
      <i/>
      <sz val="10"/>
      <color rgb="FFFF0000"/>
      <name val="Arial"/>
    </font>
    <font>
      <sz val="14"/>
      <name val="Arial"/>
      <family val="2"/>
    </font>
    <font>
      <b/>
      <sz val="14"/>
      <color theme="0"/>
      <name val="Arial"/>
    </font>
    <font>
      <b/>
      <sz val="9"/>
      <name val="Arial"/>
      <family val="2"/>
    </font>
    <font>
      <b/>
      <sz val="12"/>
      <color indexed="18"/>
      <name val="Arial"/>
      <family val="2"/>
    </font>
    <font>
      <i/>
      <sz val="12"/>
      <name val="Arial"/>
      <family val="2"/>
    </font>
    <font>
      <sz val="8"/>
      <name val="Arial"/>
      <family val="2"/>
    </font>
    <font>
      <b/>
      <i/>
      <sz val="12"/>
      <name val="Arial"/>
      <family val="2"/>
    </font>
    <font>
      <sz val="12"/>
      <name val="Calibri"/>
      <scheme val="minor"/>
    </font>
    <font>
      <sz val="11"/>
      <color theme="1"/>
      <name val="Calibri"/>
      <family val="2"/>
      <scheme val="minor"/>
    </font>
    <font>
      <sz val="12"/>
      <color indexed="8"/>
      <name val="Arial"/>
      <family val="2"/>
    </font>
    <font>
      <b/>
      <sz val="14"/>
      <name val="Arial"/>
      <family val="2"/>
    </font>
    <font>
      <sz val="9"/>
      <name val="Arial"/>
    </font>
    <font>
      <sz val="10"/>
      <color rgb="FFFF0000"/>
      <name val="Arial"/>
      <family val="2"/>
    </font>
    <font>
      <sz val="11"/>
      <color indexed="8"/>
      <name val="Calibri"/>
      <family val="2"/>
    </font>
    <font>
      <sz val="11"/>
      <color indexed="9"/>
      <name val="Calibri"/>
      <family val="2"/>
    </font>
    <font>
      <sz val="11"/>
      <color theme="0"/>
      <name val="Calibri"/>
      <family val="2"/>
      <scheme val="minor"/>
    </font>
    <font>
      <b/>
      <sz val="10"/>
      <color indexed="8"/>
      <name val="Arial"/>
      <family val="2"/>
    </font>
    <font>
      <sz val="10"/>
      <color indexed="9"/>
      <name val="Arial"/>
      <family val="2"/>
    </font>
    <font>
      <sz val="11"/>
      <color indexed="10"/>
      <name val="Calibri"/>
      <family val="2"/>
    </font>
    <font>
      <sz val="11"/>
      <color rgb="FFFF0000"/>
      <name val="Calibri"/>
      <family val="2"/>
      <scheme val="minor"/>
    </font>
    <font>
      <sz val="10"/>
      <color indexed="16"/>
      <name val="Arial"/>
      <family val="2"/>
    </font>
    <font>
      <b/>
      <sz val="11"/>
      <color indexed="10"/>
      <name val="Calibri"/>
      <family val="2"/>
    </font>
    <font>
      <b/>
      <sz val="11"/>
      <color rgb="FFFA7D00"/>
      <name val="Calibri"/>
      <family val="2"/>
      <scheme val="minor"/>
    </font>
    <font>
      <sz val="11"/>
      <color rgb="FFFA7D00"/>
      <name val="Calibri"/>
      <family val="2"/>
      <scheme val="minor"/>
    </font>
    <font>
      <sz val="11"/>
      <color indexed="62"/>
      <name val="Calibri"/>
      <family val="2"/>
    </font>
    <font>
      <sz val="11"/>
      <color rgb="FF3F3F76"/>
      <name val="Calibri"/>
      <family val="2"/>
      <scheme val="minor"/>
    </font>
    <font>
      <b/>
      <sz val="10"/>
      <color indexed="9"/>
      <name val="Arial"/>
      <family val="2"/>
    </font>
    <font>
      <sz val="10"/>
      <name val="Times New Roman"/>
      <family val="1"/>
    </font>
    <font>
      <i/>
      <sz val="10"/>
      <color indexed="23"/>
      <name val="Arial"/>
      <family val="2"/>
    </font>
    <font>
      <sz val="10"/>
      <color indexed="17"/>
      <name val="Arial"/>
      <family val="2"/>
    </font>
    <font>
      <b/>
      <sz val="24"/>
      <color indexed="8"/>
      <name val="Arial"/>
      <family val="2"/>
    </font>
    <font>
      <sz val="18"/>
      <color indexed="8"/>
      <name val="Arial"/>
      <family val="2"/>
    </font>
    <font>
      <sz val="11"/>
      <color indexed="20"/>
      <name val="Calibri"/>
      <family val="2"/>
    </font>
    <font>
      <sz val="11"/>
      <color rgb="FF9C0006"/>
      <name val="Calibri"/>
      <family val="2"/>
      <scheme val="minor"/>
    </font>
    <font>
      <u/>
      <sz val="12"/>
      <color indexed="12"/>
      <name val="Arial"/>
      <family val="2"/>
    </font>
    <font>
      <u/>
      <sz val="11"/>
      <color theme="10"/>
      <name val="Calibri"/>
      <family val="2"/>
      <scheme val="minor"/>
    </font>
    <font>
      <u/>
      <sz val="10"/>
      <color indexed="12"/>
      <name val="Arial"/>
    </font>
    <font>
      <u/>
      <sz val="10"/>
      <color indexed="39"/>
      <name val="Arial"/>
      <family val="2"/>
    </font>
    <font>
      <sz val="10"/>
      <color indexed="60"/>
      <name val="Arial"/>
      <family val="2"/>
    </font>
    <font>
      <sz val="10"/>
      <color indexed="25"/>
      <name val="Arial"/>
      <family val="2"/>
    </font>
    <font>
      <sz val="11"/>
      <color indexed="19"/>
      <name val="Calibri"/>
      <family val="2"/>
    </font>
    <font>
      <sz val="11"/>
      <color rgb="FF9C6500"/>
      <name val="Calibri"/>
      <family val="2"/>
      <scheme val="minor"/>
    </font>
    <font>
      <sz val="11"/>
      <color rgb="FF000000"/>
      <name val="Calibri"/>
      <family val="2"/>
    </font>
    <font>
      <sz val="10"/>
      <color theme="1"/>
      <name val="Tahoma"/>
      <family val="2"/>
    </font>
    <font>
      <sz val="10"/>
      <color indexed="63"/>
      <name val="Arial"/>
      <family val="2"/>
    </font>
    <font>
      <sz val="11"/>
      <color rgb="FF006100"/>
      <name val="Calibri"/>
      <family val="2"/>
      <scheme val="minor"/>
    </font>
    <font>
      <b/>
      <sz val="11"/>
      <color indexed="63"/>
      <name val="Calibri"/>
      <family val="2"/>
    </font>
    <font>
      <b/>
      <sz val="11"/>
      <color rgb="FF3F3F3F"/>
      <name val="Calibri"/>
      <family val="2"/>
      <scheme val="minor"/>
    </font>
    <font>
      <sz val="10"/>
      <name val="Helvetica"/>
    </font>
    <font>
      <i/>
      <sz val="11"/>
      <color indexed="23"/>
      <name val="Calibri"/>
      <family val="2"/>
    </font>
    <font>
      <i/>
      <sz val="11"/>
      <color rgb="FF7F7F7F"/>
      <name val="Calibri"/>
      <family val="2"/>
      <scheme val="minor"/>
    </font>
    <font>
      <b/>
      <sz val="18"/>
      <color indexed="62"/>
      <name val="Cambria"/>
      <family val="2"/>
    </font>
    <font>
      <b/>
      <sz val="15"/>
      <color theme="3"/>
      <name val="Calibri"/>
      <family val="2"/>
      <scheme val="minor"/>
    </font>
    <font>
      <b/>
      <sz val="13"/>
      <color theme="3"/>
      <name val="Calibri"/>
      <family val="2"/>
      <scheme val="minor"/>
    </font>
    <font>
      <b/>
      <sz val="11"/>
      <color theme="3"/>
      <name val="Calibri"/>
      <family val="2"/>
      <scheme val="minor"/>
    </font>
    <font>
      <b/>
      <sz val="11"/>
      <color indexed="8"/>
      <name val="Calibri"/>
      <family val="2"/>
    </font>
    <font>
      <b/>
      <sz val="11"/>
      <color theme="1"/>
      <name val="Calibri"/>
      <family val="2"/>
      <scheme val="minor"/>
    </font>
    <font>
      <b/>
      <sz val="11"/>
      <color indexed="9"/>
      <name val="Calibri"/>
      <family val="2"/>
    </font>
    <font>
      <b/>
      <sz val="11"/>
      <color theme="0"/>
      <name val="Calibri"/>
      <family val="2"/>
      <scheme val="minor"/>
    </font>
    <font>
      <b/>
      <u/>
      <sz val="10"/>
      <name val="Arial"/>
    </font>
    <font>
      <sz val="10"/>
      <color indexed="10"/>
      <name val="Arial"/>
    </font>
    <font>
      <b/>
      <i/>
      <sz val="14"/>
      <color rgb="FFFF0000"/>
      <name val="Arial"/>
    </font>
    <font>
      <b/>
      <i/>
      <sz val="14"/>
      <name val="Arial"/>
    </font>
    <font>
      <b/>
      <i/>
      <u/>
      <sz val="14"/>
      <color rgb="FFFF0000"/>
      <name val="Arial"/>
    </font>
    <font>
      <i/>
      <sz val="14"/>
      <name val="Arial"/>
    </font>
    <font>
      <u/>
      <sz val="12"/>
      <color theme="10"/>
      <name val="Arial"/>
      <family val="2"/>
    </font>
    <font>
      <u/>
      <sz val="12"/>
      <color theme="11"/>
      <name val="Arial"/>
      <family val="2"/>
    </font>
    <font>
      <b/>
      <sz val="16"/>
      <color rgb="FF008000"/>
      <name val="Arial"/>
    </font>
    <font>
      <i/>
      <sz val="16"/>
      <color indexed="17"/>
      <name val="Arial"/>
    </font>
    <font>
      <b/>
      <sz val="18"/>
      <color rgb="FFFF0000"/>
      <name val="Arial"/>
    </font>
    <font>
      <b/>
      <sz val="14"/>
      <color theme="1"/>
      <name val="Arial"/>
    </font>
    <font>
      <sz val="11"/>
      <color rgb="FFFF0000"/>
      <name val="Arial"/>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0000FF"/>
        <bgColor indexed="64"/>
      </patternFill>
    </fill>
    <fill>
      <patternFill patternType="solid">
        <fgColor theme="0" tint="-0.249977111117893"/>
        <bgColor indexed="64"/>
      </patternFill>
    </fill>
    <fill>
      <patternFill patternType="solid">
        <fgColor theme="0" tint="-0.249977111117893"/>
        <bgColor indexed="9"/>
      </patternFill>
    </fill>
    <fill>
      <patternFill patternType="solid">
        <fgColor theme="3" tint="0.39997558519241921"/>
        <bgColor indexed="9"/>
      </patternFill>
    </fill>
    <fill>
      <patternFill patternType="solid">
        <fgColor theme="0"/>
        <bgColor indexed="64"/>
      </patternFill>
    </fill>
    <fill>
      <patternFill patternType="solid">
        <fgColor indexed="50"/>
        <bgColor indexed="64"/>
      </patternFill>
    </fill>
    <fill>
      <patternFill patternType="solid">
        <fgColor indexed="9"/>
        <bgColor indexed="26"/>
      </patternFill>
    </fill>
    <fill>
      <patternFill patternType="solid">
        <fgColor indexed="43"/>
        <bgColor indexed="64"/>
      </patternFill>
    </fill>
    <fill>
      <patternFill patternType="solid">
        <fgColor theme="0" tint="-4.9989318521683403E-2"/>
        <bgColor indexed="64"/>
      </patternFill>
    </fill>
    <fill>
      <patternFill patternType="solid">
        <fgColor rgb="FF3366FF"/>
        <b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8"/>
        <bgColor indexed="32"/>
      </patternFill>
    </fill>
    <fill>
      <patternFill patternType="solid">
        <fgColor indexed="23"/>
        <bgColor indexed="55"/>
      </patternFill>
    </fill>
    <fill>
      <patternFill patternType="solid">
        <fgColor indexed="31"/>
        <bgColor indexed="27"/>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27"/>
        <bgColor indexed="47"/>
      </patternFill>
    </fill>
    <fill>
      <patternFill patternType="solid">
        <fgColor indexed="9"/>
      </patternFill>
    </fill>
    <fill>
      <patternFill patternType="solid">
        <fgColor indexed="26"/>
        <bgColor indexed="43"/>
      </patternFill>
    </fill>
    <fill>
      <patternFill patternType="solid">
        <fgColor indexed="16"/>
        <bgColor indexed="10"/>
      </patternFill>
    </fill>
    <fill>
      <patternFill patternType="solid">
        <fgColor indexed="42"/>
        <bgColor indexed="41"/>
      </patternFill>
    </fill>
    <fill>
      <patternFill patternType="solid">
        <fgColor indexed="46"/>
      </patternFill>
    </fill>
    <fill>
      <patternFill patternType="solid">
        <fgColor indexed="26"/>
        <bgColor indexed="9"/>
      </patternFill>
    </fill>
    <fill>
      <patternFill patternType="solid">
        <fgColor indexed="55"/>
      </patternFill>
    </fill>
    <fill>
      <patternFill patternType="solid">
        <fgColor rgb="FFFFFF00"/>
        <bgColor indexed="64"/>
      </patternFill>
    </fill>
    <fill>
      <patternFill patternType="solid">
        <fgColor rgb="FF008000"/>
        <bgColor indexed="64"/>
      </patternFill>
    </fill>
    <fill>
      <patternFill patternType="solid">
        <fgColor rgb="FFFF66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0" tint="-0.34998626667073579"/>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indexed="8"/>
      </right>
      <top style="thin">
        <color indexed="8"/>
      </top>
      <bottom style="thin">
        <color indexed="8"/>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style="thin">
        <color auto="1"/>
      </top>
      <bottom/>
      <diagonal/>
    </border>
    <border>
      <left/>
      <right/>
      <top/>
      <bottom style="thin">
        <color auto="1"/>
      </bottom>
      <diagonal/>
    </border>
    <border>
      <left/>
      <right/>
      <top style="thin">
        <color auto="1"/>
      </top>
      <bottom/>
      <diagonal/>
    </border>
    <border>
      <left/>
      <right/>
      <top style="medium">
        <color auto="1"/>
      </top>
      <bottom style="thin">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style="medium">
        <color auto="1"/>
      </left>
      <right/>
      <top style="thin">
        <color indexed="8"/>
      </top>
      <bottom style="thin">
        <color indexed="8"/>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diagonal/>
    </border>
    <border>
      <left style="thin">
        <color auto="1"/>
      </left>
      <right/>
      <top/>
      <bottom style="medium">
        <color auto="1"/>
      </bottom>
      <diagonal/>
    </border>
    <border>
      <left/>
      <right style="medium">
        <color auto="1"/>
      </right>
      <top style="thin">
        <color auto="1"/>
      </top>
      <bottom/>
      <diagonal/>
    </border>
  </borders>
  <cellStyleXfs count="1217">
    <xf numFmtId="0" fontId="0" fillId="0" borderId="0"/>
    <xf numFmtId="164" fontId="1" fillId="0" borderId="0" applyFont="0" applyFill="0" applyBorder="0" applyAlignment="0" applyProtection="0"/>
    <xf numFmtId="0" fontId="4" fillId="0" borderId="0"/>
    <xf numFmtId="0" fontId="21" fillId="0" borderId="0"/>
    <xf numFmtId="0" fontId="4" fillId="0" borderId="0"/>
    <xf numFmtId="0" fontId="26" fillId="44" borderId="0" applyNumberFormat="0" applyBorder="0" applyAlignment="0" applyProtection="0"/>
    <xf numFmtId="0" fontId="21" fillId="10" borderId="0" applyNumberFormat="0" applyBorder="0" applyAlignment="0" applyProtection="0"/>
    <xf numFmtId="0" fontId="26" fillId="45" borderId="0" applyNumberFormat="0" applyBorder="0" applyAlignment="0" applyProtection="0"/>
    <xf numFmtId="0" fontId="21" fillId="14" borderId="0" applyNumberFormat="0" applyBorder="0" applyAlignment="0" applyProtection="0"/>
    <xf numFmtId="0" fontId="26" fillId="46" borderId="0" applyNumberFormat="0" applyBorder="0" applyAlignment="0" applyProtection="0"/>
    <xf numFmtId="0" fontId="21" fillId="18" borderId="0" applyNumberFormat="0" applyBorder="0" applyAlignment="0" applyProtection="0"/>
    <xf numFmtId="0" fontId="26" fillId="47" borderId="0" applyNumberFormat="0" applyBorder="0" applyAlignment="0" applyProtection="0"/>
    <xf numFmtId="0" fontId="21" fillId="22" borderId="0" applyNumberFormat="0" applyBorder="0" applyAlignment="0" applyProtection="0"/>
    <xf numFmtId="0" fontId="26" fillId="48" borderId="0" applyNumberFormat="0" applyBorder="0" applyAlignment="0" applyProtection="0"/>
    <xf numFmtId="0" fontId="21" fillId="26" borderId="0" applyNumberFormat="0" applyBorder="0" applyAlignment="0" applyProtection="0"/>
    <xf numFmtId="0" fontId="26" fillId="46" borderId="0" applyNumberFormat="0" applyBorder="0" applyAlignment="0" applyProtection="0"/>
    <xf numFmtId="0" fontId="21" fillId="30" borderId="0" applyNumberFormat="0" applyBorder="0" applyAlignment="0" applyProtection="0"/>
    <xf numFmtId="0" fontId="26" fillId="48" borderId="0" applyNumberFormat="0" applyBorder="0" applyAlignment="0" applyProtection="0"/>
    <xf numFmtId="0" fontId="21" fillId="11" borderId="0" applyNumberFormat="0" applyBorder="0" applyAlignment="0" applyProtection="0"/>
    <xf numFmtId="0" fontId="26" fillId="45" borderId="0" applyNumberFormat="0" applyBorder="0" applyAlignment="0" applyProtection="0"/>
    <xf numFmtId="0" fontId="21" fillId="15" borderId="0" applyNumberFormat="0" applyBorder="0" applyAlignment="0" applyProtection="0"/>
    <xf numFmtId="0" fontId="26" fillId="49" borderId="0" applyNumberFormat="0" applyBorder="0" applyAlignment="0" applyProtection="0"/>
    <xf numFmtId="0" fontId="21" fillId="19" borderId="0" applyNumberFormat="0" applyBorder="0" applyAlignment="0" applyProtection="0"/>
    <xf numFmtId="0" fontId="26" fillId="50" borderId="0" applyNumberFormat="0" applyBorder="0" applyAlignment="0" applyProtection="0"/>
    <xf numFmtId="0" fontId="21" fillId="23" borderId="0" applyNumberFormat="0" applyBorder="0" applyAlignment="0" applyProtection="0"/>
    <xf numFmtId="0" fontId="26" fillId="48" borderId="0" applyNumberFormat="0" applyBorder="0" applyAlignment="0" applyProtection="0"/>
    <xf numFmtId="0" fontId="21" fillId="27" borderId="0" applyNumberFormat="0" applyBorder="0" applyAlignment="0" applyProtection="0"/>
    <xf numFmtId="0" fontId="26" fillId="46" borderId="0" applyNumberFormat="0" applyBorder="0" applyAlignment="0" applyProtection="0"/>
    <xf numFmtId="0" fontId="21" fillId="31" borderId="0" applyNumberFormat="0" applyBorder="0" applyAlignment="0" applyProtection="0"/>
    <xf numFmtId="0" fontId="27" fillId="48" borderId="0" applyNumberFormat="0" applyBorder="0" applyAlignment="0" applyProtection="0"/>
    <xf numFmtId="0" fontId="28" fillId="12" borderId="0" applyNumberFormat="0" applyBorder="0" applyAlignment="0" applyProtection="0"/>
    <xf numFmtId="0" fontId="27" fillId="51" borderId="0" applyNumberFormat="0" applyBorder="0" applyAlignment="0" applyProtection="0"/>
    <xf numFmtId="0" fontId="28" fillId="16" borderId="0" applyNumberFormat="0" applyBorder="0" applyAlignment="0" applyProtection="0"/>
    <xf numFmtId="0" fontId="27" fillId="52" borderId="0" applyNumberFormat="0" applyBorder="0" applyAlignment="0" applyProtection="0"/>
    <xf numFmtId="0" fontId="28" fillId="20" borderId="0" applyNumberFormat="0" applyBorder="0" applyAlignment="0" applyProtection="0"/>
    <xf numFmtId="0" fontId="27" fillId="50" borderId="0" applyNumberFormat="0" applyBorder="0" applyAlignment="0" applyProtection="0"/>
    <xf numFmtId="0" fontId="28" fillId="24" borderId="0" applyNumberFormat="0" applyBorder="0" applyAlignment="0" applyProtection="0"/>
    <xf numFmtId="0" fontId="27" fillId="48" borderId="0" applyNumberFormat="0" applyBorder="0" applyAlignment="0" applyProtection="0"/>
    <xf numFmtId="0" fontId="28" fillId="28" borderId="0" applyNumberFormat="0" applyBorder="0" applyAlignment="0" applyProtection="0"/>
    <xf numFmtId="0" fontId="27" fillId="45" borderId="0" applyNumberFormat="0" applyBorder="0" applyAlignment="0" applyProtection="0"/>
    <xf numFmtId="0" fontId="28" fillId="32" borderId="0" applyNumberFormat="0" applyBorder="0" applyAlignment="0" applyProtection="0"/>
    <xf numFmtId="0" fontId="29" fillId="0" borderId="0" applyNumberFormat="0" applyFill="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0" borderId="0" applyNumberFormat="0" applyFill="0" applyBorder="0" applyAlignment="0" applyProtection="0"/>
    <xf numFmtId="0" fontId="27" fillId="56" borderId="0" applyNumberFormat="0" applyBorder="0" applyAlignment="0" applyProtection="0"/>
    <xf numFmtId="0" fontId="28" fillId="9" borderId="0" applyNumberFormat="0" applyBorder="0" applyAlignment="0" applyProtection="0"/>
    <xf numFmtId="0" fontId="27" fillId="51" borderId="0" applyNumberFormat="0" applyBorder="0" applyAlignment="0" applyProtection="0"/>
    <xf numFmtId="0" fontId="28" fillId="13" borderId="0" applyNumberFormat="0" applyBorder="0" applyAlignment="0" applyProtection="0"/>
    <xf numFmtId="0" fontId="27" fillId="52" borderId="0" applyNumberFormat="0" applyBorder="0" applyAlignment="0" applyProtection="0"/>
    <xf numFmtId="0" fontId="28" fillId="17" borderId="0" applyNumberFormat="0" applyBorder="0" applyAlignment="0" applyProtection="0"/>
    <xf numFmtId="0" fontId="27" fillId="57" borderId="0" applyNumberFormat="0" applyBorder="0" applyAlignment="0" applyProtection="0"/>
    <xf numFmtId="0" fontId="28" fillId="21" borderId="0" applyNumberFormat="0" applyBorder="0" applyAlignment="0" applyProtection="0"/>
    <xf numFmtId="0" fontId="27" fillId="58" borderId="0" applyNumberFormat="0" applyBorder="0" applyAlignment="0" applyProtection="0"/>
    <xf numFmtId="0" fontId="28" fillId="25" borderId="0" applyNumberFormat="0" applyBorder="0" applyAlignment="0" applyProtection="0"/>
    <xf numFmtId="0" fontId="27" fillId="59" borderId="0" applyNumberFormat="0" applyBorder="0" applyAlignment="0" applyProtection="0"/>
    <xf numFmtId="0" fontId="28" fillId="2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4" fillId="61" borderId="58" applyNumberFormat="0" applyAlignment="0" applyProtection="0"/>
    <xf numFmtId="0" fontId="35" fillId="6" borderId="4" applyNumberFormat="0" applyAlignment="0" applyProtection="0"/>
    <xf numFmtId="0" fontId="31" fillId="0" borderId="59" applyNumberFormat="0" applyFill="0" applyAlignment="0" applyProtection="0"/>
    <xf numFmtId="0" fontId="36" fillId="0" borderId="6" applyNumberFormat="0" applyFill="0" applyAlignment="0" applyProtection="0"/>
    <xf numFmtId="0" fontId="4" fillId="46" borderId="60" applyNumberFormat="0" applyFont="0" applyAlignment="0" applyProtection="0"/>
    <xf numFmtId="0" fontId="4" fillId="46" borderId="60" applyNumberFormat="0" applyFont="0" applyAlignment="0" applyProtection="0"/>
    <xf numFmtId="0" fontId="1" fillId="62" borderId="60" applyNumberFormat="0" applyAlignment="0" applyProtection="0"/>
    <xf numFmtId="0" fontId="37" fillId="49" borderId="58" applyNumberFormat="0" applyAlignment="0" applyProtection="0"/>
    <xf numFmtId="0" fontId="38" fillId="5" borderId="4" applyNumberFormat="0" applyAlignment="0" applyProtection="0"/>
    <xf numFmtId="0" fontId="39" fillId="63" borderId="0" applyNumberFormat="0" applyBorder="0" applyAlignment="0" applyProtection="0"/>
    <xf numFmtId="0" fontId="39" fillId="63" borderId="0" applyNumberFormat="0" applyBorder="0" applyAlignment="0" applyProtection="0"/>
    <xf numFmtId="169" fontId="4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1" fontId="8" fillId="0" borderId="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1" fontId="1" fillId="0" borderId="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2" fontId="1" fillId="0" borderId="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5" fillId="65" borderId="0" applyNumberFormat="0" applyBorder="0" applyAlignment="0" applyProtection="0"/>
    <xf numFmtId="0" fontId="46" fillId="3" borderId="0" applyNumberFormat="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3" fontId="1" fillId="0" borderId="0" applyFill="0" applyBorder="0" applyAlignment="0" applyProtection="0"/>
    <xf numFmtId="164" fontId="1" fillId="0" borderId="0" applyFont="0" applyFill="0" applyBorder="0" applyAlignment="0" applyProtection="0"/>
    <xf numFmtId="174" fontId="21" fillId="0" borderId="0" applyFont="0" applyFill="0" applyBorder="0" applyAlignment="0" applyProtection="0"/>
    <xf numFmtId="173" fontId="1" fillId="0" borderId="0" applyFill="0" applyBorder="0" applyAlignment="0" applyProtection="0"/>
    <xf numFmtId="0" fontId="51" fillId="66" borderId="0" applyNumberFormat="0" applyBorder="0" applyAlignment="0" applyProtection="0"/>
    <xf numFmtId="0" fontId="52" fillId="66" borderId="0" applyNumberFormat="0" applyBorder="0" applyAlignment="0" applyProtection="0"/>
    <xf numFmtId="0" fontId="53" fillId="49" borderId="0" applyNumberFormat="0" applyBorder="0" applyAlignment="0" applyProtection="0"/>
    <xf numFmtId="0" fontId="54" fillId="4" borderId="0" applyNumberFormat="0" applyBorder="0" applyAlignment="0" applyProtection="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26" fillId="0" borderId="0" applyNumberFormat="0" applyFill="0" applyBorder="0" applyProtection="0"/>
    <xf numFmtId="0" fontId="26" fillId="0" borderId="0" applyNumberFormat="0" applyFill="0" applyBorder="0" applyProtection="0"/>
    <xf numFmtId="0" fontId="5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8" fillId="0" borderId="0"/>
    <xf numFmtId="0" fontId="8" fillId="0" borderId="0"/>
    <xf numFmtId="0" fontId="21" fillId="0" borderId="0"/>
    <xf numFmtId="0" fontId="26" fillId="0" borderId="0" applyNumberFormat="0" applyFill="0" applyBorder="0" applyProtection="0"/>
    <xf numFmtId="0" fontId="8" fillId="0" borderId="0"/>
    <xf numFmtId="0" fontId="8" fillId="0" borderId="0"/>
    <xf numFmtId="0" fontId="8" fillId="0" borderId="0"/>
    <xf numFmtId="0" fontId="8" fillId="0" borderId="0"/>
    <xf numFmtId="0" fontId="57" fillId="66" borderId="58" applyNumberFormat="0" applyAlignment="0" applyProtection="0"/>
    <xf numFmtId="0" fontId="57" fillId="66" borderId="58" applyNumberFormat="0" applyAlignment="0" applyProtection="0"/>
    <xf numFmtId="0" fontId="21" fillId="8" borderId="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0" fontId="58" fillId="2" borderId="0" applyNumberFormat="0" applyBorder="0" applyAlignment="0" applyProtection="0"/>
    <xf numFmtId="0" fontId="59" fillId="61" borderId="61" applyNumberFormat="0" applyAlignment="0" applyProtection="0"/>
    <xf numFmtId="0" fontId="60" fillId="6" borderId="5" applyNumberFormat="0" applyAlignment="0" applyProtection="0"/>
    <xf numFmtId="0" fontId="8" fillId="0" borderId="0"/>
    <xf numFmtId="0" fontId="1" fillId="0" borderId="0" applyNumberFormat="0" applyFill="0" applyBorder="0" applyAlignment="0" applyProtection="0"/>
    <xf numFmtId="0" fontId="1" fillId="0" borderId="0" applyNumberFormat="0" applyFill="0" applyBorder="0" applyAlignment="0" applyProtection="0"/>
    <xf numFmtId="0" fontId="61" fillId="0" borderId="0"/>
    <xf numFmtId="0" fontId="1" fillId="0" borderId="0" applyNumberFormat="0" applyFill="0" applyBorder="0" applyAlignment="0" applyProtection="0"/>
    <xf numFmtId="0" fontId="1" fillId="0" borderId="0" applyNumberFormat="0" applyFill="0" applyBorder="0" applyAlignment="0" applyProtection="0"/>
    <xf numFmtId="0" fontId="62" fillId="0" borderId="0" applyNumberFormat="0" applyFill="0" applyBorder="0" applyAlignment="0" applyProtection="0"/>
    <xf numFmtId="0" fontId="55" fillId="0" borderId="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7" fillId="0" borderId="0" applyNumberFormat="0" applyFill="0" applyBorder="0" applyAlignment="0" applyProtection="0"/>
    <xf numFmtId="0" fontId="68" fillId="0" borderId="62" applyNumberFormat="0" applyFill="0" applyAlignment="0" applyProtection="0"/>
    <xf numFmtId="0" fontId="69" fillId="0" borderId="9" applyNumberFormat="0" applyFill="0" applyAlignment="0" applyProtection="0"/>
    <xf numFmtId="0" fontId="70" fillId="67" borderId="63" applyNumberFormat="0" applyAlignment="0" applyProtection="0"/>
    <xf numFmtId="0" fontId="70" fillId="67" borderId="63" applyNumberFormat="0" applyAlignment="0" applyProtection="0"/>
    <xf numFmtId="0" fontId="71" fillId="7" borderId="7"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29">
    <xf numFmtId="0" fontId="0" fillId="0" borderId="0" xfId="0"/>
    <xf numFmtId="164" fontId="3" fillId="0" borderId="10" xfId="1" applyFont="1" applyBorder="1" applyAlignment="1">
      <alignment vertical="center" shrinkToFit="1"/>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3" fillId="0" borderId="0" xfId="2" applyFont="1" applyAlignment="1">
      <alignment vertical="center"/>
    </xf>
    <xf numFmtId="165" fontId="8" fillId="0" borderId="0" xfId="1" applyNumberFormat="1" applyFont="1" applyBorder="1" applyAlignment="1">
      <alignment horizontal="center" vertical="center" shrinkToFit="1"/>
    </xf>
    <xf numFmtId="0" fontId="9" fillId="0" borderId="0" xfId="2" applyFont="1" applyBorder="1" applyAlignment="1">
      <alignment horizontal="center" vertical="center"/>
    </xf>
    <xf numFmtId="0" fontId="8" fillId="0" borderId="14" xfId="2" applyFont="1" applyBorder="1" applyAlignment="1">
      <alignment horizontal="center" vertical="center" shrinkToFit="1"/>
    </xf>
    <xf numFmtId="0" fontId="11" fillId="0" borderId="0" xfId="2" applyFont="1" applyAlignment="1">
      <alignment vertical="center"/>
    </xf>
    <xf numFmtId="0" fontId="8" fillId="0" borderId="0" xfId="2" applyFont="1" applyFill="1" applyAlignment="1">
      <alignment vertical="center"/>
    </xf>
    <xf numFmtId="0" fontId="13" fillId="0" borderId="0" xfId="2" applyFont="1" applyAlignment="1">
      <alignment horizontal="center" vertical="center"/>
    </xf>
    <xf numFmtId="164" fontId="3" fillId="37" borderId="25" xfId="1" applyFont="1" applyFill="1" applyBorder="1" applyAlignment="1">
      <alignment vertical="center" shrinkToFit="1"/>
    </xf>
    <xf numFmtId="165" fontId="8" fillId="38" borderId="11" xfId="1" applyNumberFormat="1" applyFont="1" applyFill="1" applyBorder="1" applyAlignment="1">
      <alignment horizontal="center" vertical="center" shrinkToFit="1"/>
    </xf>
    <xf numFmtId="0" fontId="8" fillId="38" borderId="11" xfId="2" applyFont="1" applyFill="1" applyBorder="1" applyAlignment="1">
      <alignment horizontal="center" vertical="center" shrinkToFit="1"/>
    </xf>
    <xf numFmtId="0" fontId="8" fillId="38" borderId="12" xfId="2" applyFont="1" applyFill="1" applyBorder="1" applyAlignment="1">
      <alignment horizontal="center" vertical="center" shrinkToFit="1"/>
    </xf>
    <xf numFmtId="0" fontId="7" fillId="0" borderId="0" xfId="2" applyFont="1" applyAlignment="1">
      <alignment vertical="center" shrinkToFit="1"/>
    </xf>
    <xf numFmtId="164" fontId="16" fillId="39" borderId="26" xfId="1" applyFont="1" applyFill="1" applyBorder="1" applyAlignment="1">
      <alignment vertical="center" shrinkToFit="1"/>
    </xf>
    <xf numFmtId="165" fontId="8" fillId="38" borderId="19" xfId="1" applyNumberFormat="1" applyFont="1" applyFill="1" applyBorder="1" applyAlignment="1">
      <alignment horizontal="center" vertical="center" shrinkToFit="1"/>
    </xf>
    <xf numFmtId="0" fontId="8" fillId="38" borderId="19" xfId="2" applyFont="1" applyFill="1" applyBorder="1" applyAlignment="1">
      <alignment horizontal="center" vertical="center" shrinkToFit="1"/>
    </xf>
    <xf numFmtId="0" fontId="8" fillId="38" borderId="20" xfId="2" applyFont="1" applyFill="1" applyBorder="1" applyAlignment="1">
      <alignment horizontal="center" vertical="center" shrinkToFit="1"/>
    </xf>
    <xf numFmtId="0" fontId="7" fillId="0" borderId="25" xfId="2" applyFont="1" applyBorder="1" applyAlignment="1">
      <alignment vertical="center" shrinkToFit="1"/>
    </xf>
    <xf numFmtId="165" fontId="8" fillId="0" borderId="27" xfId="2" applyNumberFormat="1"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8" fillId="0" borderId="30" xfId="2" applyFont="1" applyFill="1" applyBorder="1" applyAlignment="1">
      <alignment horizontal="center" vertical="center" shrinkToFit="1"/>
    </xf>
    <xf numFmtId="0" fontId="7" fillId="0" borderId="31" xfId="2" applyFont="1" applyBorder="1" applyAlignment="1">
      <alignment vertical="center" shrinkToFit="1"/>
    </xf>
    <xf numFmtId="0" fontId="8" fillId="0" borderId="32" xfId="2" applyFont="1" applyFill="1" applyBorder="1" applyAlignment="1">
      <alignment horizontal="center" vertical="center" shrinkToFit="1"/>
    </xf>
    <xf numFmtId="0" fontId="7" fillId="0" borderId="31" xfId="2" applyFont="1" applyFill="1" applyBorder="1" applyAlignment="1">
      <alignment vertical="center" shrinkToFit="1"/>
    </xf>
    <xf numFmtId="0" fontId="8" fillId="0" borderId="29" xfId="2" applyFont="1" applyFill="1" applyBorder="1" applyAlignment="1">
      <alignment horizontal="center" vertical="center" shrinkToFit="1"/>
    </xf>
    <xf numFmtId="0" fontId="8" fillId="0" borderId="27" xfId="2" applyFont="1" applyFill="1" applyBorder="1" applyAlignment="1">
      <alignment horizontal="center" vertical="center" shrinkToFit="1"/>
    </xf>
    <xf numFmtId="0" fontId="7" fillId="0" borderId="26" xfId="2" applyFont="1" applyBorder="1" applyAlignment="1">
      <alignment vertical="center" shrinkToFit="1"/>
    </xf>
    <xf numFmtId="165" fontId="8" fillId="0" borderId="33" xfId="2" applyNumberFormat="1"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36" xfId="2" applyFont="1" applyFill="1" applyBorder="1" applyAlignment="1">
      <alignment horizontal="center" vertical="center" shrinkToFit="1"/>
    </xf>
    <xf numFmtId="0" fontId="8" fillId="0" borderId="34" xfId="2" applyFont="1" applyFill="1" applyBorder="1" applyAlignment="1">
      <alignment horizontal="center" vertical="center" shrinkToFit="1"/>
    </xf>
    <xf numFmtId="164" fontId="16" fillId="39" borderId="21" xfId="1" applyFont="1" applyFill="1" applyBorder="1" applyAlignment="1">
      <alignment vertical="center" shrinkToFit="1"/>
    </xf>
    <xf numFmtId="165" fontId="8" fillId="38" borderId="16" xfId="1" applyNumberFormat="1" applyFont="1" applyFill="1" applyBorder="1" applyAlignment="1">
      <alignment horizontal="center" vertical="center" shrinkToFit="1"/>
    </xf>
    <xf numFmtId="0" fontId="8" fillId="38" borderId="16" xfId="2" applyFont="1" applyFill="1" applyBorder="1" applyAlignment="1">
      <alignment horizontal="center" vertical="center" shrinkToFit="1"/>
    </xf>
    <xf numFmtId="0" fontId="8" fillId="38" borderId="17" xfId="2" applyFont="1" applyFill="1" applyBorder="1" applyAlignment="1">
      <alignment horizontal="center" vertical="center" shrinkToFit="1"/>
    </xf>
    <xf numFmtId="165" fontId="8" fillId="0" borderId="37" xfId="2" applyNumberFormat="1" applyFont="1" applyFill="1" applyBorder="1" applyAlignment="1">
      <alignment horizontal="center" vertical="center" shrinkToFit="1"/>
    </xf>
    <xf numFmtId="0" fontId="8" fillId="0" borderId="38" xfId="2" applyFont="1" applyFill="1" applyBorder="1" applyAlignment="1">
      <alignment horizontal="center" vertical="center" shrinkToFit="1"/>
    </xf>
    <xf numFmtId="0" fontId="8" fillId="0" borderId="39" xfId="2" applyFont="1" applyFill="1" applyBorder="1" applyAlignment="1">
      <alignment horizontal="center" vertical="center" shrinkToFit="1"/>
    </xf>
    <xf numFmtId="0" fontId="7" fillId="0" borderId="40" xfId="2" applyFont="1" applyFill="1" applyBorder="1" applyAlignment="1">
      <alignment vertical="center" shrinkToFit="1"/>
    </xf>
    <xf numFmtId="165" fontId="8" fillId="0" borderId="41" xfId="2" applyNumberFormat="1" applyFont="1" applyFill="1" applyBorder="1" applyAlignment="1">
      <alignment horizontal="center" vertical="center" shrinkToFit="1"/>
    </xf>
    <xf numFmtId="165" fontId="8" fillId="0" borderId="27" xfId="0" applyNumberFormat="1"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7" fillId="0" borderId="40" xfId="2" applyFont="1" applyBorder="1" applyAlignment="1">
      <alignment vertical="center" shrinkToFit="1"/>
    </xf>
    <xf numFmtId="0" fontId="7" fillId="0" borderId="44" xfId="2" applyFont="1" applyBorder="1" applyAlignment="1">
      <alignment vertical="center" shrinkToFit="1"/>
    </xf>
    <xf numFmtId="165" fontId="8" fillId="0" borderId="45" xfId="2" applyNumberFormat="1" applyFont="1" applyFill="1" applyBorder="1" applyAlignment="1">
      <alignment horizontal="center" vertical="center" shrinkToFit="1"/>
    </xf>
    <xf numFmtId="0" fontId="8" fillId="0" borderId="47" xfId="2" applyFont="1" applyFill="1" applyBorder="1" applyAlignment="1">
      <alignment horizontal="center" vertical="center" shrinkToFit="1"/>
    </xf>
    <xf numFmtId="0" fontId="8" fillId="0" borderId="48" xfId="2" applyFont="1" applyFill="1" applyBorder="1" applyAlignment="1">
      <alignment horizontal="center" vertical="center" shrinkToFit="1"/>
    </xf>
    <xf numFmtId="164" fontId="16" fillId="39" borderId="49" xfId="1" applyFont="1" applyFill="1" applyBorder="1" applyAlignment="1">
      <alignment vertical="center" shrinkToFit="1"/>
    </xf>
    <xf numFmtId="164" fontId="16" fillId="39" borderId="31" xfId="1" applyFont="1" applyFill="1" applyBorder="1" applyAlignment="1">
      <alignment vertical="center" shrinkToFit="1"/>
    </xf>
    <xf numFmtId="0" fontId="8" fillId="0" borderId="32" xfId="2" applyFont="1" applyBorder="1" applyAlignment="1">
      <alignment horizontal="center" vertical="center" shrinkToFit="1"/>
    </xf>
    <xf numFmtId="164" fontId="3" fillId="37" borderId="31" xfId="1" applyFont="1" applyFill="1" applyBorder="1" applyAlignment="1">
      <alignment vertical="center" shrinkToFit="1"/>
    </xf>
    <xf numFmtId="165" fontId="8" fillId="38" borderId="0" xfId="1" applyNumberFormat="1" applyFont="1" applyFill="1" applyBorder="1" applyAlignment="1">
      <alignment horizontal="center" vertical="center" shrinkToFit="1"/>
    </xf>
    <xf numFmtId="0" fontId="8" fillId="38" borderId="0" xfId="2" applyFont="1" applyFill="1" applyBorder="1" applyAlignment="1">
      <alignment horizontal="center" vertical="center" shrinkToFit="1"/>
    </xf>
    <xf numFmtId="0" fontId="8" fillId="38" borderId="14" xfId="2" applyFont="1" applyFill="1" applyBorder="1" applyAlignment="1">
      <alignment horizontal="center" vertical="center" shrinkToFit="1"/>
    </xf>
    <xf numFmtId="0" fontId="7" fillId="0" borderId="50" xfId="2" applyFont="1" applyBorder="1" applyAlignment="1">
      <alignment vertical="center" shrinkToFit="1"/>
    </xf>
    <xf numFmtId="165" fontId="8" fillId="0" borderId="38" xfId="2" applyNumberFormat="1" applyFont="1" applyFill="1" applyBorder="1" applyAlignment="1">
      <alignment horizontal="center" vertical="center" shrinkToFit="1"/>
    </xf>
    <xf numFmtId="0" fontId="8" fillId="0" borderId="39" xfId="2" applyFont="1" applyBorder="1" applyAlignment="1">
      <alignment horizontal="center" vertical="center" shrinkToFit="1"/>
    </xf>
    <xf numFmtId="0" fontId="7" fillId="0" borderId="41" xfId="2" applyFont="1" applyBorder="1" applyAlignment="1">
      <alignment vertical="center" shrinkToFit="1"/>
    </xf>
    <xf numFmtId="165" fontId="8" fillId="0" borderId="29" xfId="2" applyNumberFormat="1" applyFont="1" applyFill="1" applyBorder="1" applyAlignment="1">
      <alignment horizontal="center" vertical="center" shrinkToFit="1"/>
    </xf>
    <xf numFmtId="164" fontId="16" fillId="39" borderId="41" xfId="1" applyFont="1" applyFill="1" applyBorder="1" applyAlignment="1">
      <alignment vertical="center" shrinkToFit="1"/>
    </xf>
    <xf numFmtId="164" fontId="9" fillId="38" borderId="29" xfId="1" applyFont="1" applyFill="1" applyBorder="1" applyAlignment="1">
      <alignment horizontal="center" vertical="center" shrinkToFit="1"/>
    </xf>
    <xf numFmtId="0" fontId="8" fillId="38" borderId="29" xfId="2" applyFont="1" applyFill="1" applyBorder="1" applyAlignment="1">
      <alignment horizontal="center" vertical="center" shrinkToFit="1"/>
    </xf>
    <xf numFmtId="0" fontId="7" fillId="0" borderId="41" xfId="2" applyFont="1" applyFill="1" applyBorder="1" applyAlignment="1">
      <alignment vertical="center" shrinkToFit="1"/>
    </xf>
    <xf numFmtId="0" fontId="7" fillId="0" borderId="45" xfId="2" applyFont="1" applyBorder="1" applyAlignment="1">
      <alignment vertical="center" shrinkToFit="1"/>
    </xf>
    <xf numFmtId="165" fontId="8" fillId="0" borderId="47" xfId="2" applyNumberFormat="1" applyFont="1" applyFill="1" applyBorder="1" applyAlignment="1">
      <alignment horizontal="center" vertical="center" shrinkToFit="1"/>
    </xf>
    <xf numFmtId="0" fontId="8" fillId="0" borderId="48" xfId="2" applyFont="1" applyBorder="1" applyAlignment="1">
      <alignment horizontal="center" vertical="center" shrinkToFit="1"/>
    </xf>
    <xf numFmtId="0" fontId="7" fillId="0" borderId="0" xfId="2" applyFont="1" applyFill="1" applyAlignment="1">
      <alignment vertical="center" shrinkToFit="1"/>
    </xf>
    <xf numFmtId="165" fontId="8" fillId="38" borderId="27" xfId="2" applyNumberFormat="1" applyFont="1" applyFill="1" applyBorder="1" applyAlignment="1">
      <alignment horizontal="center" vertical="center" shrinkToFit="1"/>
    </xf>
    <xf numFmtId="0" fontId="7" fillId="40" borderId="51" xfId="2" applyFont="1" applyFill="1" applyBorder="1" applyAlignment="1">
      <alignment vertical="center" shrinkToFit="1"/>
    </xf>
    <xf numFmtId="0" fontId="7" fillId="0" borderId="52" xfId="2" applyFont="1" applyBorder="1" applyAlignment="1">
      <alignment vertical="center" shrinkToFit="1"/>
    </xf>
    <xf numFmtId="165" fontId="8" fillId="0" borderId="53" xfId="2" applyNumberFormat="1" applyFont="1" applyFill="1" applyBorder="1" applyAlignment="1">
      <alignment horizontal="center" vertical="center" shrinkToFit="1"/>
    </xf>
    <xf numFmtId="164" fontId="19" fillId="41" borderId="49" xfId="1" applyFont="1" applyFill="1" applyBorder="1" applyAlignment="1">
      <alignment vertical="center" shrinkToFit="1"/>
    </xf>
    <xf numFmtId="165" fontId="8" fillId="0" borderId="0" xfId="2" applyNumberFormat="1"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7" fillId="0" borderId="31" xfId="2" applyFont="1" applyBorder="1" applyAlignment="1">
      <alignment vertical="center" wrapText="1"/>
    </xf>
    <xf numFmtId="0" fontId="8" fillId="0" borderId="29" xfId="2" applyFont="1" applyBorder="1" applyAlignment="1">
      <alignment horizontal="center" vertical="center" shrinkToFit="1"/>
    </xf>
    <xf numFmtId="0" fontId="20" fillId="0" borderId="13" xfId="0" applyFont="1" applyFill="1" applyBorder="1" applyAlignment="1">
      <alignment vertical="center"/>
    </xf>
    <xf numFmtId="0" fontId="7" fillId="38" borderId="31" xfId="2" applyFont="1" applyFill="1" applyBorder="1" applyAlignment="1">
      <alignment vertical="center" shrinkToFit="1"/>
    </xf>
    <xf numFmtId="49" fontId="8" fillId="0" borderId="27" xfId="2" applyNumberFormat="1" applyFont="1" applyFill="1" applyBorder="1" applyAlignment="1">
      <alignment horizontal="center" vertical="center" shrinkToFit="1"/>
    </xf>
    <xf numFmtId="0" fontId="22" fillId="0" borderId="31" xfId="3" applyFont="1" applyBorder="1" applyAlignment="1">
      <alignment vertical="center" shrinkToFit="1"/>
    </xf>
    <xf numFmtId="0" fontId="2" fillId="0" borderId="31" xfId="2" applyFont="1" applyBorder="1" applyAlignment="1">
      <alignment vertical="center" wrapText="1" shrinkToFit="1"/>
    </xf>
    <xf numFmtId="165" fontId="8" fillId="42" borderId="27" xfId="2" applyNumberFormat="1" applyFont="1" applyFill="1" applyBorder="1" applyAlignment="1">
      <alignment horizontal="center" vertical="center" shrinkToFit="1"/>
    </xf>
    <xf numFmtId="0" fontId="8" fillId="42" borderId="29" xfId="2" applyFont="1" applyFill="1" applyBorder="1" applyAlignment="1">
      <alignment horizontal="center" vertical="center" shrinkToFit="1"/>
    </xf>
    <xf numFmtId="0" fontId="8" fillId="42" borderId="32" xfId="2" applyFont="1" applyFill="1" applyBorder="1" applyAlignment="1">
      <alignment horizontal="center" vertical="center" shrinkToFit="1"/>
    </xf>
    <xf numFmtId="165" fontId="8" fillId="0" borderId="50" xfId="2" applyNumberFormat="1" applyFont="1" applyFill="1" applyBorder="1" applyAlignment="1">
      <alignment horizontal="center" vertical="center" shrinkToFit="1"/>
    </xf>
    <xf numFmtId="0" fontId="7" fillId="38" borderId="40" xfId="2" applyFont="1" applyFill="1" applyBorder="1" applyAlignment="1">
      <alignment vertical="center" shrinkToFit="1"/>
    </xf>
    <xf numFmtId="165" fontId="8" fillId="38" borderId="41" xfId="2" applyNumberFormat="1" applyFont="1" applyFill="1" applyBorder="1" applyAlignment="1">
      <alignment horizontal="center" vertical="center" shrinkToFit="1"/>
    </xf>
    <xf numFmtId="0" fontId="0" fillId="0" borderId="13" xfId="0" applyBorder="1" applyAlignment="1">
      <alignment vertical="center"/>
    </xf>
    <xf numFmtId="164" fontId="7" fillId="0" borderId="52" xfId="1" applyFont="1" applyFill="1" applyBorder="1" applyAlignment="1">
      <alignment vertical="center" shrinkToFit="1"/>
    </xf>
    <xf numFmtId="165" fontId="8" fillId="0" borderId="53" xfId="1" applyNumberFormat="1" applyFont="1" applyFill="1" applyBorder="1" applyAlignment="1">
      <alignment horizontal="center" vertical="center" shrinkToFit="1"/>
    </xf>
    <xf numFmtId="0" fontId="8" fillId="0" borderId="46" xfId="2" applyFont="1" applyFill="1" applyBorder="1" applyAlignment="1">
      <alignment horizontal="center" vertical="center" shrinkToFit="1"/>
    </xf>
    <xf numFmtId="0" fontId="8" fillId="0" borderId="54" xfId="2" applyFont="1" applyFill="1" applyBorder="1" applyAlignment="1">
      <alignment horizontal="center" vertical="center" shrinkToFit="1"/>
    </xf>
    <xf numFmtId="164" fontId="7" fillId="0" borderId="0" xfId="1" applyFont="1" applyAlignment="1">
      <alignment vertical="center" shrinkToFit="1"/>
    </xf>
    <xf numFmtId="165" fontId="8" fillId="0" borderId="0" xfId="1" applyNumberFormat="1" applyFont="1" applyAlignment="1">
      <alignment horizontal="center" vertical="center" shrinkToFit="1"/>
    </xf>
    <xf numFmtId="0" fontId="8" fillId="0" borderId="0" xfId="2" applyFont="1" applyAlignment="1">
      <alignment horizontal="center" vertical="center"/>
    </xf>
    <xf numFmtId="0" fontId="8" fillId="0" borderId="0" xfId="2" applyFont="1" applyAlignment="1">
      <alignment horizontal="center" vertical="center" shrinkToFit="1"/>
    </xf>
    <xf numFmtId="0" fontId="8" fillId="0" borderId="0" xfId="2" applyFont="1" applyAlignment="1">
      <alignment vertical="center"/>
    </xf>
    <xf numFmtId="164" fontId="15" fillId="0" borderId="10" xfId="1" applyFont="1" applyBorder="1" applyAlignment="1">
      <alignment vertical="center" shrinkToFit="1"/>
    </xf>
    <xf numFmtId="165" fontId="8" fillId="0" borderId="11" xfId="1" applyNumberFormat="1" applyFont="1" applyBorder="1" applyAlignment="1">
      <alignment horizontal="center" vertical="center" shrinkToFit="1"/>
    </xf>
    <xf numFmtId="0" fontId="12" fillId="0" borderId="12" xfId="2" applyFont="1" applyFill="1" applyBorder="1" applyAlignment="1">
      <alignment horizontal="center" vertical="center" wrapText="1"/>
    </xf>
    <xf numFmtId="164" fontId="24" fillId="0" borderId="13" xfId="1" applyFont="1" applyBorder="1" applyAlignment="1">
      <alignment vertical="center" shrinkToFit="1"/>
    </xf>
    <xf numFmtId="0" fontId="9" fillId="0" borderId="14" xfId="2" applyFont="1" applyBorder="1" applyAlignment="1">
      <alignment horizontal="center" vertical="center"/>
    </xf>
    <xf numFmtId="0" fontId="13" fillId="0" borderId="21" xfId="2" applyFont="1" applyBorder="1" applyAlignment="1">
      <alignment vertical="center"/>
    </xf>
    <xf numFmtId="0" fontId="13" fillId="0" borderId="0" xfId="2" applyFont="1" applyAlignment="1">
      <alignment vertical="center"/>
    </xf>
    <xf numFmtId="0" fontId="9" fillId="35" borderId="23" xfId="2" applyNumberFormat="1" applyFont="1" applyFill="1" applyBorder="1" applyAlignment="1">
      <alignment horizontal="center" vertical="center" wrapText="1" shrinkToFit="1"/>
    </xf>
    <xf numFmtId="0" fontId="3" fillId="43" borderId="25" xfId="2" applyFont="1" applyFill="1" applyBorder="1" applyAlignment="1">
      <alignment horizontal="center" vertical="center" shrinkToFit="1"/>
    </xf>
    <xf numFmtId="165" fontId="8" fillId="38" borderId="56" xfId="1" applyNumberFormat="1" applyFont="1" applyFill="1" applyBorder="1" applyAlignment="1">
      <alignment horizontal="center" vertical="center" shrinkToFit="1"/>
    </xf>
    <xf numFmtId="0" fontId="8" fillId="38" borderId="28" xfId="2" applyFont="1" applyFill="1" applyBorder="1" applyAlignment="1">
      <alignment horizontal="center" vertical="center" shrinkToFit="1"/>
    </xf>
    <xf numFmtId="0" fontId="8" fillId="38" borderId="30" xfId="2" applyFont="1" applyFill="1" applyBorder="1" applyAlignment="1">
      <alignment horizontal="center" vertical="center" shrinkToFit="1"/>
    </xf>
    <xf numFmtId="0" fontId="3" fillId="43" borderId="31" xfId="2" applyFont="1" applyFill="1" applyBorder="1" applyAlignment="1">
      <alignment horizontal="center" vertical="center" shrinkToFit="1"/>
    </xf>
    <xf numFmtId="0" fontId="8" fillId="38" borderId="32" xfId="2" applyFont="1" applyFill="1" applyBorder="1" applyAlignment="1">
      <alignment horizontal="center" vertical="center" shrinkToFit="1"/>
    </xf>
    <xf numFmtId="0" fontId="8" fillId="0" borderId="29" xfId="2" applyFont="1" applyFill="1" applyBorder="1" applyAlignment="1">
      <alignment horizontal="center" vertical="center" wrapText="1"/>
    </xf>
    <xf numFmtId="0" fontId="18" fillId="0" borderId="29" xfId="2" applyFont="1" applyBorder="1" applyAlignment="1">
      <alignment horizontal="center" vertical="center" wrapText="1" shrinkToFit="1"/>
    </xf>
    <xf numFmtId="0" fontId="8" fillId="38" borderId="29" xfId="2" applyFont="1" applyFill="1" applyBorder="1" applyAlignment="1">
      <alignment horizontal="center" vertical="center" wrapText="1"/>
    </xf>
    <xf numFmtId="164" fontId="9" fillId="42" borderId="29" xfId="1" applyFont="1" applyFill="1" applyBorder="1" applyAlignment="1">
      <alignment horizontal="center" vertical="center" shrinkToFit="1"/>
    </xf>
    <xf numFmtId="0" fontId="25" fillId="0" borderId="31" xfId="2" applyFont="1" applyBorder="1" applyAlignment="1">
      <alignment vertical="center" wrapText="1" shrinkToFit="1"/>
    </xf>
    <xf numFmtId="0" fontId="25" fillId="0" borderId="31" xfId="2" applyFont="1" applyFill="1" applyBorder="1" applyAlignment="1">
      <alignment vertical="center" wrapText="1" shrinkToFit="1"/>
    </xf>
    <xf numFmtId="0" fontId="3" fillId="43" borderId="31" xfId="2" applyFont="1" applyFill="1" applyBorder="1" applyAlignment="1">
      <alignment horizontal="left" vertical="center" shrinkToFit="1"/>
    </xf>
    <xf numFmtId="0" fontId="0" fillId="0" borderId="31" xfId="0" applyFont="1" applyBorder="1" applyAlignment="1">
      <alignment vertical="center" shrinkToFit="1"/>
    </xf>
    <xf numFmtId="0" fontId="7" fillId="0" borderId="57" xfId="2" applyFont="1" applyBorder="1" applyAlignment="1">
      <alignment vertical="center" shrinkToFit="1"/>
    </xf>
    <xf numFmtId="0" fontId="8" fillId="0" borderId="47" xfId="2" applyFont="1" applyBorder="1" applyAlignment="1">
      <alignment horizontal="center" vertical="center" shrinkToFit="1"/>
    </xf>
    <xf numFmtId="164" fontId="24" fillId="0" borderId="0" xfId="1" applyFont="1" applyAlignment="1">
      <alignment vertical="center" shrinkToFit="1"/>
    </xf>
    <xf numFmtId="0" fontId="9" fillId="36" borderId="23" xfId="2" applyNumberFormat="1" applyFont="1" applyFill="1" applyBorder="1" applyAlignment="1">
      <alignment horizontal="center" vertical="center" shrinkToFit="1"/>
    </xf>
    <xf numFmtId="165" fontId="9" fillId="35" borderId="22" xfId="2" applyNumberFormat="1" applyFont="1" applyFill="1" applyBorder="1" applyAlignment="1">
      <alignment horizontal="center" vertical="center" shrinkToFit="1"/>
    </xf>
    <xf numFmtId="0" fontId="8" fillId="0" borderId="16" xfId="2" applyFont="1" applyFill="1" applyBorder="1" applyAlignment="1">
      <alignment horizontal="center" vertical="center" shrinkToFit="1"/>
    </xf>
    <xf numFmtId="0" fontId="9" fillId="0" borderId="11" xfId="2" applyFont="1" applyBorder="1" applyAlignment="1">
      <alignment horizontal="center" vertical="center" wrapText="1"/>
    </xf>
    <xf numFmtId="0" fontId="23" fillId="0" borderId="11" xfId="2" applyFont="1" applyFill="1" applyBorder="1" applyAlignment="1">
      <alignment horizontal="center" vertical="center" wrapText="1"/>
    </xf>
    <xf numFmtId="166" fontId="23" fillId="0" borderId="0" xfId="2" applyNumberFormat="1" applyFont="1" applyFill="1" applyBorder="1" applyAlignment="1">
      <alignment horizontal="center" vertical="center"/>
    </xf>
    <xf numFmtId="167" fontId="72" fillId="0" borderId="23" xfId="2" applyNumberFormat="1" applyFont="1" applyFill="1" applyBorder="1" applyAlignment="1">
      <alignment horizontal="center" vertical="center" wrapText="1" shrinkToFit="1"/>
    </xf>
    <xf numFmtId="166" fontId="23" fillId="0" borderId="11" xfId="2" applyNumberFormat="1" applyFont="1" applyFill="1" applyBorder="1" applyAlignment="1">
      <alignment horizontal="center" vertical="center" shrinkToFit="1"/>
    </xf>
    <xf numFmtId="166" fontId="23" fillId="0" borderId="19" xfId="2" applyNumberFormat="1" applyFont="1" applyFill="1" applyBorder="1" applyAlignment="1">
      <alignment horizontal="center" vertical="center" shrinkToFit="1"/>
    </xf>
    <xf numFmtId="166" fontId="23" fillId="0" borderId="29" xfId="2" applyNumberFormat="1" applyFont="1" applyFill="1" applyBorder="1" applyAlignment="1">
      <alignment horizontal="center" vertical="center" shrinkToFit="1"/>
    </xf>
    <xf numFmtId="166" fontId="23" fillId="0" borderId="34" xfId="2" applyNumberFormat="1" applyFont="1" applyFill="1" applyBorder="1" applyAlignment="1">
      <alignment horizontal="center" vertical="center" shrinkToFit="1"/>
    </xf>
    <xf numFmtId="166" fontId="23" fillId="0" borderId="47" xfId="2" applyNumberFormat="1" applyFont="1" applyFill="1" applyBorder="1" applyAlignment="1">
      <alignment horizontal="center" vertical="center" shrinkToFit="1"/>
    </xf>
    <xf numFmtId="166" fontId="23" fillId="0" borderId="0" xfId="2" applyNumberFormat="1" applyFont="1" applyFill="1" applyBorder="1" applyAlignment="1">
      <alignment horizontal="center" vertical="center" shrinkToFit="1"/>
    </xf>
    <xf numFmtId="166" fontId="23" fillId="0" borderId="38" xfId="2" applyNumberFormat="1" applyFont="1" applyFill="1" applyBorder="1" applyAlignment="1">
      <alignment horizontal="center" vertical="center" shrinkToFit="1"/>
    </xf>
    <xf numFmtId="166" fontId="23" fillId="0" borderId="16" xfId="2" applyNumberFormat="1" applyFont="1" applyFill="1" applyBorder="1" applyAlignment="1">
      <alignment horizontal="center" vertical="center" shrinkToFit="1"/>
    </xf>
    <xf numFmtId="168" fontId="23" fillId="0" borderId="29" xfId="2" applyNumberFormat="1" applyFont="1" applyFill="1" applyBorder="1" applyAlignment="1">
      <alignment horizontal="center" vertical="center" shrinkToFit="1"/>
    </xf>
    <xf numFmtId="168" fontId="23" fillId="0" borderId="0" xfId="2" applyNumberFormat="1" applyFont="1" applyFill="1" applyBorder="1" applyAlignment="1">
      <alignment horizontal="center" vertical="center" shrinkToFit="1"/>
    </xf>
    <xf numFmtId="166" fontId="23" fillId="0" borderId="0" xfId="2" applyNumberFormat="1" applyFont="1" applyFill="1" applyAlignment="1">
      <alignment horizontal="center" vertical="center"/>
    </xf>
    <xf numFmtId="0" fontId="12" fillId="0" borderId="11" xfId="2" applyFont="1" applyFill="1" applyBorder="1" applyAlignment="1">
      <alignment horizontal="center" vertical="center" wrapText="1"/>
    </xf>
    <xf numFmtId="165" fontId="8" fillId="0" borderId="0" xfId="1" applyNumberFormat="1" applyFont="1" applyBorder="1" applyAlignment="1">
      <alignment horizontal="left" vertical="center" shrinkToFit="1"/>
    </xf>
    <xf numFmtId="165" fontId="8" fillId="38" borderId="56" xfId="1" applyNumberFormat="1" applyFont="1" applyFill="1" applyBorder="1" applyAlignment="1">
      <alignment horizontal="left" vertical="center" shrinkToFit="1"/>
    </xf>
    <xf numFmtId="165" fontId="8" fillId="0" borderId="41" xfId="2" applyNumberFormat="1" applyFont="1" applyFill="1" applyBorder="1" applyAlignment="1">
      <alignment horizontal="left" vertical="center" shrinkToFit="1"/>
    </xf>
    <xf numFmtId="165" fontId="8" fillId="42" borderId="41" xfId="2" applyNumberFormat="1" applyFont="1" applyFill="1" applyBorder="1" applyAlignment="1">
      <alignment horizontal="left" vertical="center" shrinkToFit="1"/>
    </xf>
    <xf numFmtId="165" fontId="8" fillId="0" borderId="0" xfId="1" applyNumberFormat="1" applyFont="1" applyAlignment="1">
      <alignment horizontal="left" vertical="center" shrinkToFit="1"/>
    </xf>
    <xf numFmtId="0" fontId="8" fillId="0" borderId="29" xfId="2" applyFont="1" applyBorder="1" applyAlignment="1">
      <alignment horizontal="center" vertical="center"/>
    </xf>
    <xf numFmtId="0" fontId="8" fillId="0" borderId="27" xfId="2" applyFont="1" applyBorder="1" applyAlignment="1">
      <alignment horizontal="center" vertical="center" shrinkToFit="1"/>
    </xf>
    <xf numFmtId="0" fontId="8" fillId="0" borderId="34" xfId="2" applyFont="1" applyBorder="1" applyAlignment="1">
      <alignment horizontal="center" vertical="center" shrinkToFit="1"/>
    </xf>
    <xf numFmtId="0" fontId="8" fillId="0" borderId="38" xfId="2" applyFont="1" applyBorder="1" applyAlignment="1">
      <alignment horizontal="center" vertical="center" shrinkToFit="1"/>
    </xf>
    <xf numFmtId="0" fontId="8" fillId="0" borderId="38" xfId="2" applyFont="1" applyBorder="1" applyAlignment="1">
      <alignment horizontal="center" vertical="center"/>
    </xf>
    <xf numFmtId="0" fontId="8" fillId="38" borderId="29" xfId="2" applyFont="1" applyFill="1" applyBorder="1" applyAlignment="1">
      <alignment horizontal="center" vertical="center"/>
    </xf>
    <xf numFmtId="0" fontId="8" fillId="0" borderId="50" xfId="2" applyFont="1" applyBorder="1" applyAlignment="1">
      <alignment horizontal="center" vertical="center" shrinkToFit="1"/>
    </xf>
    <xf numFmtId="0" fontId="8" fillId="0" borderId="41" xfId="2" applyFont="1" applyBorder="1" applyAlignment="1">
      <alignment horizontal="center" vertical="center" shrinkToFit="1"/>
    </xf>
    <xf numFmtId="0" fontId="8" fillId="38" borderId="41" xfId="2" applyFont="1" applyFill="1" applyBorder="1" applyAlignment="1">
      <alignment horizontal="center" vertical="center" shrinkToFit="1"/>
    </xf>
    <xf numFmtId="165" fontId="8" fillId="0" borderId="41" xfId="2" applyNumberFormat="1" applyFont="1" applyBorder="1" applyAlignment="1">
      <alignment horizontal="center" vertical="center" shrinkToFit="1"/>
    </xf>
    <xf numFmtId="165" fontId="8" fillId="0" borderId="29" xfId="2" applyNumberFormat="1" applyFont="1" applyBorder="1" applyAlignment="1">
      <alignment horizontal="center" vertical="center" shrinkToFit="1"/>
    </xf>
    <xf numFmtId="0" fontId="7" fillId="0" borderId="29" xfId="2" applyFont="1" applyBorder="1" applyAlignment="1">
      <alignment horizontal="center" vertical="center"/>
    </xf>
    <xf numFmtId="0" fontId="24" fillId="0" borderId="29" xfId="2" applyFont="1" applyBorder="1" applyAlignment="1">
      <alignment horizontal="center" vertical="center" shrinkToFit="1"/>
    </xf>
    <xf numFmtId="0" fontId="7" fillId="0" borderId="29" xfId="2" applyNumberFormat="1" applyFont="1" applyFill="1" applyBorder="1" applyAlignment="1">
      <alignment horizontal="center" vertical="center" shrinkToFit="1"/>
    </xf>
    <xf numFmtId="164" fontId="8" fillId="0" borderId="47" xfId="1" applyFont="1" applyFill="1" applyBorder="1" applyAlignment="1">
      <alignment horizontal="center" vertical="center" shrinkToFit="1"/>
    </xf>
    <xf numFmtId="0" fontId="8" fillId="0" borderId="47" xfId="2" applyFont="1" applyBorder="1" applyAlignment="1">
      <alignment horizontal="center" vertical="center"/>
    </xf>
    <xf numFmtId="165" fontId="8" fillId="0" borderId="64" xfId="2" applyNumberFormat="1" applyFont="1" applyBorder="1" applyAlignment="1">
      <alignment horizontal="center" vertical="center" shrinkToFit="1"/>
    </xf>
    <xf numFmtId="165" fontId="8" fillId="0" borderId="65" xfId="2" applyNumberFormat="1" applyFont="1" applyBorder="1" applyAlignment="1">
      <alignment horizontal="center" vertical="center" shrinkToFit="1"/>
    </xf>
    <xf numFmtId="0" fontId="5" fillId="0" borderId="11" xfId="2" applyFont="1" applyFill="1" applyBorder="1" applyAlignment="1">
      <alignment horizontal="center" vertical="center" wrapText="1"/>
    </xf>
    <xf numFmtId="165" fontId="8" fillId="0" borderId="41" xfId="1" applyNumberFormat="1" applyFont="1" applyFill="1" applyBorder="1" applyAlignment="1">
      <alignment horizontal="center" vertical="center" shrinkToFit="1"/>
    </xf>
    <xf numFmtId="0" fontId="25" fillId="0" borderId="41" xfId="2" applyFont="1" applyBorder="1" applyAlignment="1">
      <alignment horizontal="center" vertical="center" shrinkToFit="1"/>
    </xf>
    <xf numFmtId="165" fontId="8" fillId="42" borderId="41" xfId="2" applyNumberFormat="1" applyFont="1" applyFill="1" applyBorder="1" applyAlignment="1">
      <alignment horizontal="center" vertical="center" shrinkToFit="1"/>
    </xf>
    <xf numFmtId="164" fontId="8" fillId="0" borderId="41" xfId="1" applyFont="1" applyFill="1" applyBorder="1" applyAlignment="1">
      <alignment horizontal="center" vertical="center" shrinkToFit="1"/>
    </xf>
    <xf numFmtId="164" fontId="8" fillId="38" borderId="41" xfId="1" applyFont="1" applyFill="1" applyBorder="1" applyAlignment="1">
      <alignment horizontal="center" vertical="center" shrinkToFit="1"/>
    </xf>
    <xf numFmtId="165" fontId="8" fillId="0" borderId="67" xfId="2" applyNumberFormat="1" applyFont="1" applyFill="1" applyBorder="1" applyAlignment="1">
      <alignment horizontal="center" vertical="center" shrinkToFit="1"/>
    </xf>
    <xf numFmtId="165" fontId="8" fillId="0" borderId="41" xfId="1" applyNumberFormat="1" applyFont="1" applyFill="1" applyBorder="1" applyAlignment="1">
      <alignment horizontal="left" vertical="center" shrinkToFit="1"/>
    </xf>
    <xf numFmtId="165" fontId="8" fillId="0" borderId="67" xfId="2" applyNumberFormat="1" applyFont="1" applyFill="1" applyBorder="1" applyAlignment="1">
      <alignment horizontal="left" vertical="center" shrinkToFit="1"/>
    </xf>
    <xf numFmtId="0" fontId="23" fillId="0" borderId="11" xfId="2" applyFont="1" applyFill="1" applyBorder="1" applyAlignment="1">
      <alignment horizontal="center" vertical="center"/>
    </xf>
    <xf numFmtId="166" fontId="23" fillId="0" borderId="28" xfId="2" applyNumberFormat="1" applyFont="1" applyFill="1" applyBorder="1" applyAlignment="1">
      <alignment horizontal="center" vertical="center" shrinkToFit="1"/>
    </xf>
    <xf numFmtId="0" fontId="13" fillId="0" borderId="29" xfId="2" applyFont="1" applyFill="1" applyBorder="1" applyAlignment="1">
      <alignment horizontal="center" vertical="center" shrinkToFit="1"/>
    </xf>
    <xf numFmtId="0" fontId="5" fillId="0" borderId="11" xfId="2" applyFont="1" applyFill="1" applyBorder="1" applyAlignment="1">
      <alignment horizontal="center" vertical="center"/>
    </xf>
    <xf numFmtId="175" fontId="23" fillId="0" borderId="29" xfId="2" applyNumberFormat="1" applyFont="1" applyFill="1" applyBorder="1" applyAlignment="1">
      <alignment horizontal="center" vertical="center" shrinkToFit="1"/>
    </xf>
    <xf numFmtId="0" fontId="9" fillId="35" borderId="22" xfId="2" applyNumberFormat="1" applyFont="1" applyFill="1" applyBorder="1" applyAlignment="1">
      <alignment horizontal="center" vertical="center" shrinkToFit="1"/>
    </xf>
    <xf numFmtId="0" fontId="8" fillId="38" borderId="11" xfId="1" applyNumberFormat="1" applyFont="1" applyFill="1" applyBorder="1" applyAlignment="1">
      <alignment horizontal="center" vertical="center" shrinkToFit="1"/>
    </xf>
    <xf numFmtId="0" fontId="8" fillId="38" borderId="19" xfId="1" applyNumberFormat="1" applyFont="1" applyFill="1" applyBorder="1" applyAlignment="1">
      <alignment horizontal="center" vertical="center" shrinkToFit="1"/>
    </xf>
    <xf numFmtId="0" fontId="8" fillId="0" borderId="27" xfId="2" applyNumberFormat="1" applyFont="1" applyFill="1" applyBorder="1" applyAlignment="1">
      <alignment horizontal="center" vertical="center" shrinkToFit="1"/>
    </xf>
    <xf numFmtId="0" fontId="8" fillId="0" borderId="33" xfId="2" applyNumberFormat="1" applyFont="1" applyFill="1" applyBorder="1" applyAlignment="1">
      <alignment horizontal="center" vertical="center" shrinkToFit="1"/>
    </xf>
    <xf numFmtId="0" fontId="8" fillId="0" borderId="53" xfId="2" applyNumberFormat="1" applyFont="1" applyFill="1" applyBorder="1" applyAlignment="1">
      <alignment horizontal="center" vertical="center" shrinkToFit="1"/>
    </xf>
    <xf numFmtId="0" fontId="8" fillId="0" borderId="50" xfId="2" applyNumberFormat="1" applyFont="1" applyFill="1" applyBorder="1" applyAlignment="1">
      <alignment horizontal="center" vertical="center" shrinkToFit="1"/>
    </xf>
    <xf numFmtId="0" fontId="8" fillId="0" borderId="41" xfId="2" applyNumberFormat="1" applyFont="1" applyFill="1" applyBorder="1" applyAlignment="1">
      <alignment horizontal="center" vertical="center" shrinkToFit="1"/>
    </xf>
    <xf numFmtId="0" fontId="8" fillId="0" borderId="45" xfId="2" applyNumberFormat="1" applyFont="1" applyFill="1" applyBorder="1" applyAlignment="1">
      <alignment horizontal="center" vertical="center" shrinkToFit="1"/>
    </xf>
    <xf numFmtId="0" fontId="8" fillId="38" borderId="16" xfId="1" applyNumberFormat="1" applyFont="1" applyFill="1" applyBorder="1" applyAlignment="1">
      <alignment horizontal="center" vertical="center" shrinkToFit="1"/>
    </xf>
    <xf numFmtId="0" fontId="8" fillId="0" borderId="0" xfId="2" applyNumberFormat="1" applyFont="1" applyFill="1" applyBorder="1" applyAlignment="1">
      <alignment horizontal="center" vertical="center" shrinkToFit="1"/>
    </xf>
    <xf numFmtId="0" fontId="8" fillId="38" borderId="27" xfId="2" applyNumberFormat="1" applyFont="1" applyFill="1" applyBorder="1" applyAlignment="1">
      <alignment horizontal="center" vertical="center" shrinkToFit="1"/>
    </xf>
    <xf numFmtId="0" fontId="8" fillId="0" borderId="37" xfId="2" applyNumberFormat="1" applyFont="1" applyFill="1" applyBorder="1" applyAlignment="1">
      <alignment horizontal="center" vertical="center" shrinkToFit="1"/>
    </xf>
    <xf numFmtId="0" fontId="8" fillId="42" borderId="27" xfId="2" applyNumberFormat="1" applyFont="1" applyFill="1" applyBorder="1" applyAlignment="1">
      <alignment horizontal="center" vertical="center" shrinkToFit="1"/>
    </xf>
    <xf numFmtId="0" fontId="8" fillId="38" borderId="41" xfId="2" applyNumberFormat="1" applyFont="1" applyFill="1" applyBorder="1" applyAlignment="1">
      <alignment horizontal="center" vertical="center" shrinkToFit="1"/>
    </xf>
    <xf numFmtId="0" fontId="8" fillId="0" borderId="53" xfId="1" applyNumberFormat="1" applyFont="1" applyFill="1" applyBorder="1" applyAlignment="1">
      <alignment horizontal="center" vertical="center" shrinkToFit="1"/>
    </xf>
    <xf numFmtId="0" fontId="8" fillId="0" borderId="0" xfId="1" applyNumberFormat="1" applyFont="1" applyAlignment="1">
      <alignment horizontal="center" vertical="center" shrinkToFit="1"/>
    </xf>
    <xf numFmtId="0" fontId="23" fillId="0" borderId="11" xfId="2" applyFont="1" applyFill="1" applyBorder="1" applyAlignment="1">
      <alignment vertical="center" wrapText="1"/>
    </xf>
    <xf numFmtId="166" fontId="23" fillId="0" borderId="11" xfId="2" applyNumberFormat="1" applyFont="1" applyFill="1" applyBorder="1" applyAlignment="1">
      <alignment vertical="center" shrinkToFit="1"/>
    </xf>
    <xf numFmtId="166" fontId="23" fillId="0" borderId="19" xfId="2" applyNumberFormat="1" applyFont="1" applyFill="1" applyBorder="1" applyAlignment="1">
      <alignment vertical="center" shrinkToFit="1"/>
    </xf>
    <xf numFmtId="176" fontId="23" fillId="0" borderId="29" xfId="2" applyNumberFormat="1" applyFont="1" applyFill="1" applyBorder="1" applyAlignment="1">
      <alignment vertical="center" shrinkToFit="1"/>
    </xf>
    <xf numFmtId="176" fontId="23" fillId="0" borderId="34" xfId="2" applyNumberFormat="1" applyFont="1" applyFill="1" applyBorder="1" applyAlignment="1">
      <alignment vertical="center" shrinkToFit="1"/>
    </xf>
    <xf numFmtId="166" fontId="23" fillId="0" borderId="38" xfId="2" applyNumberFormat="1" applyFont="1" applyFill="1" applyBorder="1" applyAlignment="1">
      <alignment vertical="center" shrinkToFit="1"/>
    </xf>
    <xf numFmtId="166" fontId="23" fillId="0" borderId="29" xfId="2" applyNumberFormat="1" applyFont="1" applyFill="1" applyBorder="1" applyAlignment="1">
      <alignment vertical="center" shrinkToFit="1"/>
    </xf>
    <xf numFmtId="166" fontId="23" fillId="0" borderId="47" xfId="2" applyNumberFormat="1" applyFont="1" applyFill="1" applyBorder="1" applyAlignment="1">
      <alignment vertical="center" shrinkToFit="1"/>
    </xf>
    <xf numFmtId="166" fontId="23" fillId="0" borderId="34" xfId="2" applyNumberFormat="1" applyFont="1" applyFill="1" applyBorder="1" applyAlignment="1">
      <alignment vertical="center" shrinkToFit="1"/>
    </xf>
    <xf numFmtId="166" fontId="23" fillId="0" borderId="16" xfId="2" applyNumberFormat="1" applyFont="1" applyFill="1" applyBorder="1" applyAlignment="1">
      <alignment vertical="center" shrinkToFit="1"/>
    </xf>
    <xf numFmtId="166" fontId="23" fillId="0" borderId="46" xfId="2" applyNumberFormat="1" applyFont="1" applyFill="1" applyBorder="1" applyAlignment="1">
      <alignment vertical="center" shrinkToFit="1"/>
    </xf>
    <xf numFmtId="166" fontId="23" fillId="0" borderId="0" xfId="2" applyNumberFormat="1" applyFont="1" applyFill="1" applyAlignment="1">
      <alignment vertical="center"/>
    </xf>
    <xf numFmtId="0" fontId="5" fillId="0" borderId="11" xfId="2" applyFont="1" applyBorder="1" applyAlignment="1">
      <alignment horizontal="center" vertical="center" wrapText="1"/>
    </xf>
    <xf numFmtId="0" fontId="13" fillId="0" borderId="0" xfId="2" applyFont="1" applyFill="1" applyAlignment="1">
      <alignment vertical="center"/>
    </xf>
    <xf numFmtId="0" fontId="3" fillId="0" borderId="11" xfId="2" applyFont="1" applyBorder="1" applyAlignment="1">
      <alignment vertical="center"/>
    </xf>
    <xf numFmtId="0" fontId="13" fillId="0" borderId="13" xfId="2" applyFont="1" applyBorder="1" applyAlignment="1">
      <alignment horizontal="center" vertical="center"/>
    </xf>
    <xf numFmtId="0" fontId="9" fillId="35" borderId="24" xfId="2" applyNumberFormat="1" applyFont="1" applyFill="1" applyBorder="1" applyAlignment="1">
      <alignment horizontal="center" vertical="center" wrapText="1" shrinkToFit="1"/>
    </xf>
    <xf numFmtId="0" fontId="8" fillId="0" borderId="69" xfId="2" applyFont="1" applyFill="1" applyBorder="1" applyAlignment="1">
      <alignment horizontal="center" vertical="center" shrinkToFit="1"/>
    </xf>
    <xf numFmtId="0" fontId="8" fillId="0" borderId="68" xfId="2" applyFont="1" applyFill="1" applyBorder="1" applyAlignment="1">
      <alignment horizontal="center" vertical="center" shrinkToFit="1"/>
    </xf>
    <xf numFmtId="0" fontId="8" fillId="0" borderId="70" xfId="2" applyFont="1" applyFill="1" applyBorder="1" applyAlignment="1">
      <alignment horizontal="center" vertical="center" shrinkToFit="1"/>
    </xf>
    <xf numFmtId="0" fontId="7" fillId="0" borderId="41" xfId="2" applyFont="1" applyBorder="1" applyAlignment="1">
      <alignment horizontal="center" vertical="center" shrinkToFit="1"/>
    </xf>
    <xf numFmtId="165" fontId="7" fillId="0" borderId="41" xfId="2" applyNumberFormat="1" applyFont="1" applyBorder="1" applyAlignment="1">
      <alignment vertical="center" shrinkToFit="1"/>
    </xf>
    <xf numFmtId="0" fontId="7" fillId="38" borderId="41" xfId="2" applyFont="1" applyFill="1" applyBorder="1" applyAlignment="1">
      <alignment vertical="center" shrinkToFit="1"/>
    </xf>
    <xf numFmtId="0" fontId="7" fillId="0" borderId="41" xfId="2" applyNumberFormat="1" applyFont="1" applyFill="1" applyBorder="1" applyAlignment="1">
      <alignment vertical="center" shrinkToFit="1"/>
    </xf>
    <xf numFmtId="0" fontId="8" fillId="42" borderId="68" xfId="2" applyFont="1" applyFill="1" applyBorder="1" applyAlignment="1">
      <alignment horizontal="center" vertical="center" shrinkToFit="1"/>
    </xf>
    <xf numFmtId="165" fontId="8" fillId="42" borderId="45" xfId="2" applyNumberFormat="1" applyFont="1" applyFill="1" applyBorder="1" applyAlignment="1">
      <alignment horizontal="center" vertical="center" shrinkToFit="1"/>
    </xf>
    <xf numFmtId="0" fontId="8" fillId="42" borderId="47" xfId="2" applyFont="1" applyFill="1" applyBorder="1" applyAlignment="1">
      <alignment horizontal="center" vertical="center" shrinkToFit="1"/>
    </xf>
    <xf numFmtId="0" fontId="8" fillId="42" borderId="48" xfId="2" applyFont="1" applyFill="1" applyBorder="1" applyAlignment="1">
      <alignment horizontal="center" vertical="center" shrinkToFit="1"/>
    </xf>
    <xf numFmtId="0" fontId="8" fillId="38" borderId="50" xfId="2" applyFont="1" applyFill="1" applyBorder="1" applyAlignment="1">
      <alignment horizontal="center" vertical="center" shrinkToFit="1"/>
    </xf>
    <xf numFmtId="0" fontId="8" fillId="38" borderId="41" xfId="2" applyFont="1" applyFill="1" applyBorder="1" applyAlignment="1">
      <alignment horizontal="center" vertical="center"/>
    </xf>
    <xf numFmtId="165" fontId="8" fillId="38" borderId="45" xfId="2" applyNumberFormat="1" applyFont="1" applyFill="1" applyBorder="1" applyAlignment="1">
      <alignment horizontal="center" vertical="center" shrinkToFit="1"/>
    </xf>
    <xf numFmtId="0" fontId="7" fillId="0" borderId="47" xfId="2" applyFont="1" applyBorder="1" applyAlignment="1">
      <alignment horizontal="center" vertical="center"/>
    </xf>
    <xf numFmtId="0" fontId="8" fillId="0" borderId="71" xfId="2" applyFont="1" applyFill="1" applyBorder="1" applyAlignment="1">
      <alignment horizontal="center" vertical="center" shrinkToFit="1"/>
    </xf>
    <xf numFmtId="0" fontId="8" fillId="0" borderId="45" xfId="2" applyFont="1" applyBorder="1" applyAlignment="1">
      <alignment horizontal="center" vertical="center" shrinkToFit="1"/>
    </xf>
    <xf numFmtId="164" fontId="19" fillId="41" borderId="40" xfId="1" applyFont="1" applyFill="1" applyBorder="1" applyAlignment="1">
      <alignment vertical="center" shrinkToFit="1"/>
    </xf>
    <xf numFmtId="0" fontId="8" fillId="0" borderId="37" xfId="2" applyFont="1" applyBorder="1" applyAlignment="1">
      <alignment horizontal="center" vertical="center" shrinkToFit="1"/>
    </xf>
    <xf numFmtId="165" fontId="8" fillId="0" borderId="42" xfId="2" applyNumberFormat="1" applyFont="1" applyFill="1" applyBorder="1" applyAlignment="1">
      <alignment horizontal="center" vertical="center" shrinkToFit="1"/>
    </xf>
    <xf numFmtId="0" fontId="8" fillId="0" borderId="41" xfId="2" applyFont="1" applyFill="1" applyBorder="1" applyAlignment="1">
      <alignment horizontal="center" vertical="center" shrinkToFit="1"/>
    </xf>
    <xf numFmtId="0" fontId="24" fillId="0" borderId="38" xfId="2" applyFont="1" applyBorder="1" applyAlignment="1">
      <alignment horizontal="center" vertical="center" shrinkToFit="1"/>
    </xf>
    <xf numFmtId="0" fontId="8" fillId="0" borderId="68" xfId="2" applyFont="1" applyBorder="1" applyAlignment="1">
      <alignment horizontal="center" vertical="center" shrinkToFit="1"/>
    </xf>
    <xf numFmtId="0" fontId="8" fillId="38" borderId="27" xfId="2" applyFont="1" applyFill="1" applyBorder="1" applyAlignment="1">
      <alignment horizontal="center" vertical="center" shrinkToFit="1"/>
    </xf>
    <xf numFmtId="0" fontId="8" fillId="0" borderId="70" xfId="2" applyFont="1" applyBorder="1" applyAlignment="1">
      <alignment horizontal="center" vertical="center" shrinkToFit="1"/>
    </xf>
    <xf numFmtId="0" fontId="8" fillId="0" borderId="69" xfId="2"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72" xfId="2" applyFont="1" applyFill="1" applyBorder="1" applyAlignment="1">
      <alignment horizontal="center" vertical="center" shrinkToFit="1"/>
    </xf>
    <xf numFmtId="168" fontId="23" fillId="0" borderId="38" xfId="2" applyNumberFormat="1" applyFont="1" applyFill="1" applyBorder="1" applyAlignment="1">
      <alignment horizontal="center" vertical="center" shrinkToFit="1"/>
    </xf>
    <xf numFmtId="168" fontId="23" fillId="0" borderId="47" xfId="2" applyNumberFormat="1" applyFont="1" applyFill="1" applyBorder="1" applyAlignment="1">
      <alignment horizontal="center" vertical="center" shrinkToFit="1"/>
    </xf>
    <xf numFmtId="165" fontId="8" fillId="0" borderId="55" xfId="2" applyNumberFormat="1" applyFont="1" applyFill="1" applyBorder="1" applyAlignment="1">
      <alignment horizontal="center" vertical="center" shrinkToFit="1"/>
    </xf>
    <xf numFmtId="0" fontId="8" fillId="0" borderId="23" xfId="2" applyFont="1" applyFill="1" applyBorder="1" applyAlignment="1">
      <alignment horizontal="center" vertical="center" shrinkToFit="1"/>
    </xf>
    <xf numFmtId="168" fontId="23" fillId="0" borderId="23" xfId="2" applyNumberFormat="1" applyFont="1" applyFill="1" applyBorder="1" applyAlignment="1">
      <alignment horizontal="center" vertical="center" shrinkToFit="1"/>
    </xf>
    <xf numFmtId="0" fontId="8" fillId="0" borderId="24" xfId="2" applyFont="1" applyBorder="1" applyAlignment="1">
      <alignment horizontal="center" vertical="center" shrinkToFit="1"/>
    </xf>
    <xf numFmtId="0" fontId="8" fillId="0" borderId="50" xfId="2" applyFont="1" applyFill="1" applyBorder="1" applyAlignment="1">
      <alignment horizontal="center" vertical="center" wrapText="1" shrinkToFit="1"/>
    </xf>
    <xf numFmtId="0" fontId="8" fillId="0" borderId="41" xfId="2" applyFont="1" applyFill="1" applyBorder="1" applyAlignment="1">
      <alignment horizontal="center" vertical="center" wrapText="1" shrinkToFit="1"/>
    </xf>
    <xf numFmtId="0" fontId="8" fillId="0" borderId="28" xfId="2" applyFont="1" applyBorder="1" applyAlignment="1">
      <alignment horizontal="center" vertical="center"/>
    </xf>
    <xf numFmtId="49" fontId="8" fillId="0" borderId="50" xfId="2" applyNumberFormat="1" applyFont="1" applyBorder="1" applyAlignment="1">
      <alignment horizontal="center" vertical="center" shrinkToFit="1"/>
    </xf>
    <xf numFmtId="49" fontId="8" fillId="0" borderId="41" xfId="2" applyNumberFormat="1" applyFont="1" applyBorder="1" applyAlignment="1">
      <alignment horizontal="center" vertical="center" shrinkToFit="1"/>
    </xf>
    <xf numFmtId="165" fontId="8" fillId="0" borderId="45" xfId="2" applyNumberFormat="1" applyFont="1" applyBorder="1" applyAlignment="1">
      <alignment horizontal="center" vertical="center" shrinkToFit="1"/>
    </xf>
    <xf numFmtId="165" fontId="8" fillId="0" borderId="47" xfId="2" applyNumberFormat="1" applyFont="1" applyBorder="1" applyAlignment="1">
      <alignment horizontal="center" vertical="center" shrinkToFit="1"/>
    </xf>
    <xf numFmtId="0" fontId="8" fillId="38" borderId="45" xfId="2" applyFont="1" applyFill="1" applyBorder="1" applyAlignment="1">
      <alignment horizontal="center" vertical="center" shrinkToFit="1"/>
    </xf>
    <xf numFmtId="0" fontId="24" fillId="38" borderId="50" xfId="2" applyFont="1" applyFill="1" applyBorder="1" applyAlignment="1">
      <alignment horizontal="center" vertical="center" shrinkToFit="1"/>
    </xf>
    <xf numFmtId="0" fontId="24" fillId="38" borderId="41" xfId="2" applyFont="1" applyFill="1" applyBorder="1" applyAlignment="1">
      <alignment horizontal="center" vertical="center" shrinkToFit="1"/>
    </xf>
    <xf numFmtId="164" fontId="7" fillId="0" borderId="18" xfId="1" applyFont="1" applyBorder="1" applyAlignment="1">
      <alignment vertical="center" shrinkToFit="1"/>
    </xf>
    <xf numFmtId="165" fontId="8" fillId="0" borderId="19" xfId="1" applyNumberFormat="1" applyFont="1" applyBorder="1" applyAlignment="1">
      <alignment horizontal="center" vertical="center" shrinkToFit="1"/>
    </xf>
    <xf numFmtId="0" fontId="9" fillId="0" borderId="19" xfId="2" applyFont="1" applyBorder="1" applyAlignment="1">
      <alignment horizontal="center" vertical="center"/>
    </xf>
    <xf numFmtId="0" fontId="8" fillId="0" borderId="19" xfId="2" applyFont="1" applyBorder="1" applyAlignment="1">
      <alignment horizontal="center" vertical="center" shrinkToFit="1"/>
    </xf>
    <xf numFmtId="166" fontId="23" fillId="0" borderId="19" xfId="2" applyNumberFormat="1" applyFont="1" applyFill="1" applyBorder="1" applyAlignment="1">
      <alignment horizontal="center" vertical="center"/>
    </xf>
    <xf numFmtId="0" fontId="8" fillId="0" borderId="19" xfId="1" applyNumberFormat="1" applyFont="1" applyBorder="1" applyAlignment="1">
      <alignment horizontal="center" vertical="center" shrinkToFit="1"/>
    </xf>
    <xf numFmtId="166" fontId="23" fillId="0" borderId="19" xfId="2" applyNumberFormat="1" applyFont="1" applyFill="1" applyBorder="1" applyAlignment="1">
      <alignment vertical="center"/>
    </xf>
    <xf numFmtId="0" fontId="8" fillId="0" borderId="20" xfId="2" applyFont="1" applyBorder="1" applyAlignment="1">
      <alignment horizontal="center" vertical="center" shrinkToFit="1"/>
    </xf>
    <xf numFmtId="176" fontId="23" fillId="0" borderId="38" xfId="2" applyNumberFormat="1" applyFont="1" applyFill="1" applyBorder="1" applyAlignment="1">
      <alignment vertical="center" shrinkToFit="1"/>
    </xf>
    <xf numFmtId="0" fontId="8" fillId="0" borderId="67" xfId="2" applyNumberFormat="1" applyFont="1" applyFill="1" applyBorder="1" applyAlignment="1">
      <alignment horizontal="center" vertical="center" shrinkToFit="1"/>
    </xf>
    <xf numFmtId="176" fontId="23" fillId="0" borderId="47" xfId="2" applyNumberFormat="1" applyFont="1" applyFill="1" applyBorder="1" applyAlignment="1">
      <alignment vertical="center" shrinkToFit="1"/>
    </xf>
    <xf numFmtId="166" fontId="23" fillId="0" borderId="36" xfId="2" applyNumberFormat="1" applyFont="1" applyFill="1" applyBorder="1" applyAlignment="1">
      <alignment horizontal="center" vertical="center" shrinkToFit="1"/>
    </xf>
    <xf numFmtId="166" fontId="23" fillId="42" borderId="29" xfId="2" applyNumberFormat="1" applyFont="1" applyFill="1" applyBorder="1" applyAlignment="1">
      <alignment horizontal="center" vertical="center" shrinkToFit="1"/>
    </xf>
    <xf numFmtId="166" fontId="23" fillId="42" borderId="29" xfId="2" applyNumberFormat="1" applyFont="1" applyFill="1" applyBorder="1" applyAlignment="1">
      <alignment vertical="center" shrinkToFit="1"/>
    </xf>
    <xf numFmtId="164" fontId="16" fillId="39" borderId="40" xfId="1" applyFont="1" applyFill="1" applyBorder="1" applyAlignment="1">
      <alignment vertical="center" shrinkToFit="1"/>
    </xf>
    <xf numFmtId="0" fontId="8" fillId="0" borderId="71" xfId="2" applyFont="1" applyBorder="1" applyAlignment="1">
      <alignment horizontal="center" vertical="center" shrinkToFit="1"/>
    </xf>
    <xf numFmtId="0" fontId="8" fillId="0" borderId="67" xfId="2" applyFont="1" applyBorder="1" applyAlignment="1">
      <alignment horizontal="center" vertical="center" shrinkToFit="1"/>
    </xf>
    <xf numFmtId="0" fontId="8" fillId="0" borderId="34" xfId="2" applyFont="1" applyBorder="1" applyAlignment="1">
      <alignment horizontal="center" vertical="center"/>
    </xf>
    <xf numFmtId="0" fontId="8" fillId="0" borderId="35" xfId="2" applyFont="1" applyBorder="1" applyAlignment="1">
      <alignment horizontal="center" vertical="center" shrinkToFit="1"/>
    </xf>
    <xf numFmtId="165" fontId="8" fillId="0" borderId="56" xfId="2" applyNumberFormat="1" applyFont="1" applyFill="1" applyBorder="1" applyAlignment="1">
      <alignment horizontal="center" vertical="center" shrinkToFit="1"/>
    </xf>
    <xf numFmtId="0" fontId="8" fillId="0" borderId="56" xfId="2" applyFont="1" applyBorder="1" applyAlignment="1">
      <alignment horizontal="center" vertical="center" shrinkToFit="1"/>
    </xf>
    <xf numFmtId="0" fontId="8" fillId="0" borderId="42" xfId="2" applyNumberFormat="1" applyFont="1" applyFill="1" applyBorder="1" applyAlignment="1">
      <alignment horizontal="center" vertical="center" shrinkToFit="1"/>
    </xf>
    <xf numFmtId="166" fontId="23" fillId="0" borderId="28" xfId="2" applyNumberFormat="1" applyFont="1" applyFill="1" applyBorder="1" applyAlignment="1">
      <alignment vertical="center" shrinkToFit="1"/>
    </xf>
    <xf numFmtId="165" fontId="8" fillId="38" borderId="15" xfId="1" applyNumberFormat="1" applyFont="1" applyFill="1" applyBorder="1" applyAlignment="1">
      <alignment horizontal="center" vertical="center" shrinkToFit="1"/>
    </xf>
    <xf numFmtId="166" fontId="23" fillId="0" borderId="27" xfId="0" applyNumberFormat="1" applyFont="1" applyFill="1" applyBorder="1" applyAlignment="1">
      <alignment horizontal="center" vertical="center" shrinkToFit="1"/>
    </xf>
    <xf numFmtId="164" fontId="9" fillId="33" borderId="21" xfId="1" applyFont="1" applyFill="1" applyBorder="1" applyAlignment="1">
      <alignment horizontal="center" vertical="center" shrinkToFit="1"/>
    </xf>
    <xf numFmtId="0" fontId="9" fillId="0" borderId="0" xfId="2" applyFont="1" applyAlignment="1">
      <alignment horizontal="center" vertical="center" shrinkToFit="1"/>
    </xf>
    <xf numFmtId="164" fontId="8" fillId="33" borderId="21" xfId="1" applyFont="1" applyFill="1" applyBorder="1" applyAlignment="1">
      <alignment horizontal="center" vertical="center" shrinkToFit="1"/>
    </xf>
    <xf numFmtId="165" fontId="8" fillId="35" borderId="55" xfId="2" applyNumberFormat="1" applyFont="1" applyFill="1" applyBorder="1" applyAlignment="1">
      <alignment horizontal="center" vertical="center" shrinkToFit="1"/>
    </xf>
    <xf numFmtId="0" fontId="9" fillId="33" borderId="24" xfId="2" applyNumberFormat="1" applyFont="1" applyFill="1" applyBorder="1" applyAlignment="1">
      <alignment horizontal="center" vertical="center" wrapText="1" shrinkToFit="1"/>
    </xf>
    <xf numFmtId="165" fontId="8" fillId="35" borderId="55" xfId="2" applyNumberFormat="1" applyFont="1" applyFill="1" applyBorder="1" applyAlignment="1">
      <alignment horizontal="left" vertical="center" shrinkToFit="1"/>
    </xf>
    <xf numFmtId="0" fontId="9" fillId="33" borderId="66" xfId="2" applyNumberFormat="1" applyFont="1" applyFill="1" applyBorder="1" applyAlignment="1">
      <alignment horizontal="center" vertical="center" wrapText="1" shrinkToFit="1"/>
    </xf>
    <xf numFmtId="164" fontId="19" fillId="41" borderId="73" xfId="1" applyFont="1" applyFill="1" applyBorder="1" applyAlignment="1">
      <alignment vertical="center" shrinkToFit="1"/>
    </xf>
    <xf numFmtId="165" fontId="8" fillId="38" borderId="33" xfId="2" applyNumberFormat="1" applyFont="1" applyFill="1" applyBorder="1" applyAlignment="1">
      <alignment horizontal="center" vertical="center" shrinkToFit="1"/>
    </xf>
    <xf numFmtId="0" fontId="8" fillId="0" borderId="28" xfId="2" applyFont="1" applyBorder="1" applyAlignment="1">
      <alignment horizontal="center" vertical="center" shrinkToFit="1"/>
    </xf>
    <xf numFmtId="0" fontId="8" fillId="0" borderId="56" xfId="2" applyNumberFormat="1" applyFont="1" applyFill="1" applyBorder="1" applyAlignment="1">
      <alignment horizontal="center" vertical="center" shrinkToFit="1"/>
    </xf>
    <xf numFmtId="165" fontId="8" fillId="38" borderId="10" xfId="1" applyNumberFormat="1" applyFont="1" applyFill="1" applyBorder="1" applyAlignment="1">
      <alignment horizontal="center" vertical="center" shrinkToFit="1"/>
    </xf>
    <xf numFmtId="166" fontId="23" fillId="0" borderId="46" xfId="2" applyNumberFormat="1" applyFont="1" applyFill="1" applyBorder="1" applyAlignment="1">
      <alignment horizontal="center" vertical="center" shrinkToFit="1"/>
    </xf>
    <xf numFmtId="175" fontId="23" fillId="0" borderId="11" xfId="2" applyNumberFormat="1" applyFont="1" applyFill="1" applyBorder="1" applyAlignment="1">
      <alignment horizontal="center" vertical="center" shrinkToFit="1"/>
    </xf>
    <xf numFmtId="164" fontId="3" fillId="0" borderId="11" xfId="1" applyFont="1" applyBorder="1" applyAlignment="1">
      <alignment vertical="center" shrinkToFit="1"/>
    </xf>
    <xf numFmtId="164" fontId="7" fillId="0" borderId="19" xfId="1" applyFont="1" applyBorder="1" applyAlignment="1">
      <alignment vertical="center" shrinkToFit="1"/>
    </xf>
    <xf numFmtId="0" fontId="7" fillId="0" borderId="64" xfId="2" applyFont="1" applyFill="1" applyBorder="1" applyAlignment="1">
      <alignment vertical="center" shrinkToFit="1"/>
    </xf>
    <xf numFmtId="164" fontId="16" fillId="39" borderId="15" xfId="1" applyFont="1" applyFill="1" applyBorder="1" applyAlignment="1">
      <alignment vertical="center" shrinkToFit="1"/>
    </xf>
    <xf numFmtId="0" fontId="7" fillId="0" borderId="73" xfId="2" applyFont="1" applyBorder="1" applyAlignment="1">
      <alignment vertical="center" shrinkToFit="1"/>
    </xf>
    <xf numFmtId="0" fontId="7" fillId="0" borderId="40" xfId="2" applyFont="1" applyBorder="1" applyAlignment="1">
      <alignment vertical="center" wrapText="1"/>
    </xf>
    <xf numFmtId="166" fontId="23" fillId="0" borderId="72" xfId="2" applyNumberFormat="1" applyFont="1" applyFill="1" applyBorder="1" applyAlignment="1">
      <alignment horizontal="center" vertical="center" shrinkToFit="1"/>
    </xf>
    <xf numFmtId="166" fontId="23" fillId="0" borderId="68" xfId="2" applyNumberFormat="1" applyFont="1" applyFill="1" applyBorder="1" applyAlignment="1">
      <alignment horizontal="center" vertical="center" shrinkToFit="1"/>
    </xf>
    <xf numFmtId="167" fontId="72" fillId="72" borderId="80" xfId="2" applyNumberFormat="1" applyFont="1" applyFill="1" applyBorder="1" applyAlignment="1">
      <alignment horizontal="center" vertical="center" wrapText="1" shrinkToFit="1"/>
    </xf>
    <xf numFmtId="164" fontId="3" fillId="37" borderId="81" xfId="1" applyFont="1" applyFill="1" applyBorder="1" applyAlignment="1">
      <alignment vertical="center" shrinkToFit="1"/>
    </xf>
    <xf numFmtId="164" fontId="16" fillId="39" borderId="73" xfId="1" applyFont="1" applyFill="1" applyBorder="1" applyAlignment="1">
      <alignment vertical="center" shrinkToFit="1"/>
    </xf>
    <xf numFmtId="0" fontId="7" fillId="0" borderId="81" xfId="2" applyFont="1" applyBorder="1" applyAlignment="1">
      <alignment vertical="center" shrinkToFit="1"/>
    </xf>
    <xf numFmtId="164" fontId="16" fillId="39" borderId="77" xfId="1" applyFont="1" applyFill="1" applyBorder="1" applyAlignment="1">
      <alignment vertical="center" shrinkToFit="1"/>
    </xf>
    <xf numFmtId="164" fontId="3" fillId="37" borderId="40" xfId="1" applyFont="1" applyFill="1" applyBorder="1" applyAlignment="1">
      <alignment vertical="center" shrinkToFit="1"/>
    </xf>
    <xf numFmtId="164" fontId="3" fillId="37" borderId="77" xfId="1" applyFont="1" applyFill="1" applyBorder="1" applyAlignment="1">
      <alignment vertical="center" shrinkToFit="1"/>
    </xf>
    <xf numFmtId="0" fontId="7" fillId="40" borderId="82" xfId="2" applyFont="1" applyFill="1" applyBorder="1" applyAlignment="1">
      <alignment vertical="center" shrinkToFit="1"/>
    </xf>
    <xf numFmtId="164" fontId="19" fillId="41" borderId="77" xfId="1" applyFont="1" applyFill="1" applyBorder="1" applyAlignment="1">
      <alignment vertical="center" shrinkToFit="1"/>
    </xf>
    <xf numFmtId="0" fontId="22" fillId="0" borderId="40" xfId="3" applyFont="1" applyBorder="1" applyAlignment="1">
      <alignment vertical="center" shrinkToFit="1"/>
    </xf>
    <xf numFmtId="164" fontId="7" fillId="0" borderId="44" xfId="1" applyFont="1" applyFill="1" applyBorder="1" applyAlignment="1">
      <alignment vertical="center" shrinkToFit="1"/>
    </xf>
    <xf numFmtId="0" fontId="7" fillId="0" borderId="29" xfId="2" applyFont="1" applyFill="1" applyBorder="1" applyAlignment="1">
      <alignment vertical="center" shrinkToFit="1"/>
    </xf>
    <xf numFmtId="0" fontId="20" fillId="0" borderId="29" xfId="0" applyFont="1" applyFill="1" applyBorder="1" applyAlignment="1">
      <alignment vertical="center"/>
    </xf>
    <xf numFmtId="164" fontId="3" fillId="0" borderId="29" xfId="1" applyFont="1" applyFill="1" applyBorder="1" applyAlignment="1">
      <alignment vertical="center" shrinkToFit="1"/>
    </xf>
    <xf numFmtId="164" fontId="19" fillId="0" borderId="29" xfId="1" applyFont="1" applyFill="1" applyBorder="1" applyAlignment="1">
      <alignment vertical="center" shrinkToFit="1"/>
    </xf>
    <xf numFmtId="0" fontId="7" fillId="0" borderId="29" xfId="2" applyFont="1" applyFill="1" applyBorder="1" applyAlignment="1">
      <alignment vertical="center" wrapText="1"/>
    </xf>
    <xf numFmtId="0" fontId="22" fillId="0" borderId="29" xfId="3" applyFont="1" applyFill="1" applyBorder="1" applyAlignment="1">
      <alignment vertical="center" shrinkToFit="1"/>
    </xf>
    <xf numFmtId="0" fontId="0" fillId="0" borderId="29" xfId="0" applyFill="1" applyBorder="1" applyAlignment="1">
      <alignment vertical="center"/>
    </xf>
    <xf numFmtId="0" fontId="8" fillId="0" borderId="76" xfId="2" applyFont="1" applyFill="1" applyBorder="1" applyAlignment="1">
      <alignment horizontal="center" vertical="center" shrinkToFit="1"/>
    </xf>
    <xf numFmtId="0" fontId="8" fillId="0" borderId="64" xfId="2" applyFont="1" applyFill="1" applyBorder="1" applyAlignment="1">
      <alignment horizontal="center" vertical="center" shrinkToFit="1"/>
    </xf>
    <xf numFmtId="0" fontId="8" fillId="0" borderId="65" xfId="2" applyFont="1" applyFill="1" applyBorder="1" applyAlignment="1">
      <alignment horizontal="center" vertical="center" shrinkToFit="1"/>
    </xf>
    <xf numFmtId="0" fontId="8" fillId="0" borderId="83" xfId="2" applyFont="1" applyFill="1" applyBorder="1" applyAlignment="1">
      <alignment horizontal="center" vertical="center" shrinkToFit="1"/>
    </xf>
    <xf numFmtId="0" fontId="8" fillId="0" borderId="43" xfId="2" applyFont="1" applyFill="1" applyBorder="1" applyAlignment="1">
      <alignment horizontal="center" vertical="center" shrinkToFit="1"/>
    </xf>
    <xf numFmtId="0" fontId="8" fillId="0" borderId="84" xfId="2" applyFont="1" applyFill="1" applyBorder="1" applyAlignment="1">
      <alignment horizontal="center" vertical="center" shrinkToFit="1"/>
    </xf>
    <xf numFmtId="0" fontId="8" fillId="0" borderId="64" xfId="2" applyFont="1" applyBorder="1" applyAlignment="1">
      <alignment horizontal="center" vertical="center" shrinkToFit="1"/>
    </xf>
    <xf numFmtId="0" fontId="8" fillId="0" borderId="75" xfId="2" applyFont="1" applyBorder="1" applyAlignment="1">
      <alignment horizontal="center" vertical="center" shrinkToFit="1"/>
    </xf>
    <xf numFmtId="0" fontId="8" fillId="0" borderId="74" xfId="2" applyFont="1" applyFill="1" applyBorder="1" applyAlignment="1">
      <alignment horizontal="center" vertical="center" shrinkToFit="1"/>
    </xf>
    <xf numFmtId="0" fontId="8" fillId="0" borderId="76" xfId="2" applyFont="1" applyBorder="1" applyAlignment="1">
      <alignment horizontal="center" vertical="center" shrinkToFit="1"/>
    </xf>
    <xf numFmtId="0" fontId="8" fillId="0" borderId="65" xfId="2" applyFont="1" applyBorder="1" applyAlignment="1">
      <alignment horizontal="center" vertical="center" shrinkToFit="1"/>
    </xf>
    <xf numFmtId="0" fontId="8" fillId="0" borderId="17" xfId="2" applyFont="1" applyBorder="1" applyAlignment="1">
      <alignment horizontal="center" vertical="center" shrinkToFit="1"/>
    </xf>
    <xf numFmtId="0" fontId="8" fillId="0" borderId="75" xfId="2" applyFont="1" applyFill="1" applyBorder="1" applyAlignment="1">
      <alignment horizontal="center" vertical="center" shrinkToFit="1"/>
    </xf>
    <xf numFmtId="0" fontId="8" fillId="0" borderId="85" xfId="2" applyFont="1" applyFill="1" applyBorder="1" applyAlignment="1">
      <alignment horizontal="center" vertical="center" shrinkToFit="1"/>
    </xf>
    <xf numFmtId="0" fontId="8" fillId="0" borderId="86" xfId="2" applyFont="1" applyFill="1" applyBorder="1" applyAlignment="1">
      <alignment horizontal="center" vertical="center" shrinkToFit="1"/>
    </xf>
    <xf numFmtId="164" fontId="15" fillId="0" borderId="11" xfId="1" applyFont="1" applyBorder="1" applyAlignment="1">
      <alignment vertical="center" shrinkToFit="1"/>
    </xf>
    <xf numFmtId="164" fontId="24" fillId="0" borderId="0" xfId="1" applyFont="1" applyBorder="1" applyAlignment="1">
      <alignment vertical="center" shrinkToFit="1"/>
    </xf>
    <xf numFmtId="0" fontId="3" fillId="0" borderId="64" xfId="2" applyFont="1" applyFill="1" applyBorder="1" applyAlignment="1">
      <alignment horizontal="center" vertical="center" shrinkToFit="1"/>
    </xf>
    <xf numFmtId="0" fontId="0" fillId="0" borderId="64" xfId="0" applyFont="1" applyFill="1" applyBorder="1" applyAlignment="1">
      <alignment vertical="center" shrinkToFit="1"/>
    </xf>
    <xf numFmtId="0" fontId="7" fillId="0" borderId="19" xfId="2" applyFont="1" applyFill="1" applyBorder="1" applyAlignment="1">
      <alignment vertical="center" shrinkToFit="1"/>
    </xf>
    <xf numFmtId="164" fontId="24" fillId="0" borderId="0" xfId="1" applyFont="1" applyFill="1" applyAlignment="1">
      <alignment vertical="center" shrinkToFit="1"/>
    </xf>
    <xf numFmtId="166" fontId="23" fillId="73" borderId="29" xfId="2" applyNumberFormat="1" applyFont="1" applyFill="1" applyBorder="1" applyAlignment="1">
      <alignment horizontal="center" vertical="center" shrinkToFit="1"/>
    </xf>
    <xf numFmtId="166" fontId="23" fillId="74" borderId="29" xfId="2" applyNumberFormat="1" applyFont="1" applyFill="1" applyBorder="1" applyAlignment="1">
      <alignment horizontal="center" vertical="center" shrinkToFit="1"/>
    </xf>
    <xf numFmtId="175" fontId="23" fillId="74" borderId="29" xfId="2" applyNumberFormat="1" applyFont="1" applyFill="1" applyBorder="1" applyAlignment="1">
      <alignment horizontal="center" vertical="center" shrinkToFit="1"/>
    </xf>
    <xf numFmtId="175" fontId="23" fillId="73" borderId="29" xfId="2" applyNumberFormat="1" applyFont="1" applyFill="1" applyBorder="1" applyAlignment="1">
      <alignment horizontal="center" vertical="center" shrinkToFit="1"/>
    </xf>
    <xf numFmtId="0" fontId="8" fillId="0" borderId="41" xfId="2" applyFont="1" applyFill="1" applyBorder="1" applyAlignment="1">
      <alignment horizontal="center" vertical="center" wrapText="1"/>
    </xf>
    <xf numFmtId="0" fontId="8" fillId="38" borderId="41" xfId="2" applyFont="1" applyFill="1" applyBorder="1" applyAlignment="1">
      <alignment horizontal="center" vertical="center" wrapText="1"/>
    </xf>
    <xf numFmtId="164" fontId="9" fillId="42" borderId="41" xfId="1" applyFont="1" applyFill="1" applyBorder="1" applyAlignment="1">
      <alignment horizontal="center" vertical="center" shrinkToFit="1"/>
    </xf>
    <xf numFmtId="0" fontId="8" fillId="42" borderId="41" xfId="2" applyFont="1" applyFill="1" applyBorder="1" applyAlignment="1">
      <alignment horizontal="center" vertical="center" shrinkToFit="1"/>
    </xf>
    <xf numFmtId="0" fontId="8" fillId="0" borderId="45" xfId="2" applyFont="1" applyFill="1" applyBorder="1" applyAlignment="1">
      <alignment horizontal="center" vertical="center" shrinkToFit="1"/>
    </xf>
    <xf numFmtId="165" fontId="8" fillId="0" borderId="45" xfId="2" applyNumberFormat="1" applyFont="1" applyFill="1" applyBorder="1" applyAlignment="1">
      <alignment horizontal="left" vertical="center" shrinkToFit="1"/>
    </xf>
    <xf numFmtId="166" fontId="23" fillId="74" borderId="47" xfId="2" applyNumberFormat="1" applyFont="1" applyFill="1" applyBorder="1" applyAlignment="1">
      <alignment horizontal="center" vertical="center" shrinkToFit="1"/>
    </xf>
    <xf numFmtId="175" fontId="23" fillId="0" borderId="47" xfId="2" applyNumberFormat="1" applyFont="1" applyFill="1" applyBorder="1" applyAlignment="1">
      <alignment horizontal="center" vertical="center" shrinkToFit="1"/>
    </xf>
    <xf numFmtId="166" fontId="23" fillId="73" borderId="47" xfId="2" applyNumberFormat="1" applyFont="1" applyFill="1" applyBorder="1" applyAlignment="1">
      <alignment horizontal="center" vertical="center" shrinkToFit="1"/>
    </xf>
    <xf numFmtId="166" fontId="23" fillId="73" borderId="28" xfId="2" applyNumberFormat="1" applyFont="1" applyFill="1" applyBorder="1" applyAlignment="1">
      <alignment horizontal="center" vertical="center" shrinkToFit="1"/>
    </xf>
    <xf numFmtId="166" fontId="23" fillId="74" borderId="38" xfId="2" applyNumberFormat="1" applyFont="1" applyFill="1" applyBorder="1" applyAlignment="1">
      <alignment horizontal="center" vertical="center" shrinkToFit="1"/>
    </xf>
    <xf numFmtId="166" fontId="23" fillId="73" borderId="38" xfId="2" applyNumberFormat="1" applyFont="1" applyFill="1" applyBorder="1" applyAlignment="1">
      <alignment horizontal="center" vertical="center" shrinkToFit="1"/>
    </xf>
    <xf numFmtId="166" fontId="23" fillId="75" borderId="28" xfId="2" applyNumberFormat="1" applyFont="1" applyFill="1" applyBorder="1" applyAlignment="1">
      <alignment horizontal="center" vertical="center" shrinkToFit="1"/>
    </xf>
    <xf numFmtId="176" fontId="23" fillId="74" borderId="29" xfId="2" applyNumberFormat="1" applyFont="1" applyFill="1" applyBorder="1" applyAlignment="1">
      <alignment vertical="center" shrinkToFit="1"/>
    </xf>
    <xf numFmtId="166" fontId="23" fillId="74" borderId="28" xfId="2" applyNumberFormat="1" applyFont="1" applyFill="1" applyBorder="1" applyAlignment="1">
      <alignment horizontal="center" vertical="center" shrinkToFit="1"/>
    </xf>
    <xf numFmtId="166" fontId="23" fillId="74" borderId="34" xfId="2" applyNumberFormat="1" applyFont="1" applyFill="1" applyBorder="1" applyAlignment="1">
      <alignment horizontal="center" vertical="center" shrinkToFit="1"/>
    </xf>
    <xf numFmtId="176" fontId="23" fillId="74" borderId="34" xfId="2" applyNumberFormat="1" applyFont="1" applyFill="1" applyBorder="1" applyAlignment="1">
      <alignment vertical="center" shrinkToFit="1"/>
    </xf>
    <xf numFmtId="176" fontId="23" fillId="74" borderId="47" xfId="2" applyNumberFormat="1" applyFont="1" applyFill="1" applyBorder="1" applyAlignment="1">
      <alignment vertical="center" shrinkToFit="1"/>
    </xf>
    <xf numFmtId="166" fontId="23" fillId="73" borderId="29" xfId="2" applyNumberFormat="1" applyFont="1" applyFill="1" applyBorder="1" applyAlignment="1">
      <alignment vertical="center" shrinkToFit="1"/>
    </xf>
    <xf numFmtId="166" fontId="23" fillId="73" borderId="47" xfId="2" applyNumberFormat="1" applyFont="1" applyFill="1" applyBorder="1" applyAlignment="1">
      <alignment vertical="center" shrinkToFit="1"/>
    </xf>
    <xf numFmtId="166" fontId="23" fillId="74" borderId="29" xfId="2" applyNumberFormat="1" applyFont="1" applyFill="1" applyBorder="1" applyAlignment="1">
      <alignment vertical="center" shrinkToFit="1"/>
    </xf>
    <xf numFmtId="166" fontId="23" fillId="73" borderId="34" xfId="2" applyNumberFormat="1" applyFont="1" applyFill="1" applyBorder="1" applyAlignment="1">
      <alignment horizontal="center" vertical="center" shrinkToFit="1"/>
    </xf>
    <xf numFmtId="168" fontId="23" fillId="73" borderId="38" xfId="2" applyNumberFormat="1" applyFont="1" applyFill="1" applyBorder="1" applyAlignment="1">
      <alignment horizontal="center" vertical="center" shrinkToFit="1"/>
    </xf>
    <xf numFmtId="168" fontId="23" fillId="73" borderId="29" xfId="2" applyNumberFormat="1" applyFont="1" applyFill="1" applyBorder="1" applyAlignment="1">
      <alignment horizontal="center" vertical="center" shrinkToFit="1"/>
    </xf>
    <xf numFmtId="168" fontId="23" fillId="73" borderId="47" xfId="2" applyNumberFormat="1" applyFont="1" applyFill="1" applyBorder="1" applyAlignment="1">
      <alignment horizontal="center" vertical="center" shrinkToFit="1"/>
    </xf>
    <xf numFmtId="168" fontId="23" fillId="73" borderId="23" xfId="2" applyNumberFormat="1" applyFont="1" applyFill="1" applyBorder="1" applyAlignment="1">
      <alignment horizontal="center" vertical="center" shrinkToFit="1"/>
    </xf>
    <xf numFmtId="0" fontId="82" fillId="0" borderId="13" xfId="2" applyFont="1" applyBorder="1" applyAlignment="1">
      <alignment horizontal="center" vertical="center"/>
    </xf>
    <xf numFmtId="0" fontId="3" fillId="43" borderId="81" xfId="2" applyFont="1" applyFill="1" applyBorder="1" applyAlignment="1">
      <alignment horizontal="center" vertical="center" shrinkToFit="1"/>
    </xf>
    <xf numFmtId="165" fontId="8" fillId="38" borderId="42" xfId="1" applyNumberFormat="1" applyFont="1" applyFill="1" applyBorder="1" applyAlignment="1">
      <alignment horizontal="center" vertical="center" shrinkToFit="1"/>
    </xf>
    <xf numFmtId="0" fontId="7" fillId="0" borderId="74" xfId="2" applyFont="1" applyFill="1" applyBorder="1" applyAlignment="1">
      <alignment vertical="center" shrinkToFit="1"/>
    </xf>
    <xf numFmtId="167" fontId="72" fillId="72" borderId="23" xfId="2" applyNumberFormat="1" applyFont="1" applyFill="1" applyBorder="1" applyAlignment="1">
      <alignment horizontal="center" vertical="center" wrapText="1" shrinkToFit="1"/>
    </xf>
    <xf numFmtId="0" fontId="3" fillId="0" borderId="76" xfId="2" applyFont="1" applyFill="1" applyBorder="1" applyAlignment="1">
      <alignment horizontal="center" vertical="center" shrinkToFit="1"/>
    </xf>
    <xf numFmtId="0" fontId="13" fillId="42" borderId="29" xfId="2" applyFont="1" applyFill="1" applyBorder="1" applyAlignment="1">
      <alignment horizontal="center" vertical="center" shrinkToFit="1"/>
    </xf>
    <xf numFmtId="166" fontId="23" fillId="42" borderId="68" xfId="2" applyNumberFormat="1" applyFont="1" applyFill="1" applyBorder="1" applyAlignment="1">
      <alignment horizontal="center" vertical="center" shrinkToFit="1"/>
    </xf>
    <xf numFmtId="175" fontId="23" fillId="42" borderId="29" xfId="2" applyNumberFormat="1" applyFont="1" applyFill="1" applyBorder="1" applyAlignment="1">
      <alignment horizontal="center" vertical="center" shrinkToFit="1"/>
    </xf>
    <xf numFmtId="0" fontId="7" fillId="0" borderId="75" xfId="2" applyFont="1" applyFill="1" applyBorder="1" applyAlignment="1">
      <alignment vertical="center" shrinkToFit="1"/>
    </xf>
    <xf numFmtId="0" fontId="8" fillId="0" borderId="34" xfId="2" applyFont="1" applyFill="1" applyBorder="1" applyAlignment="1">
      <alignment horizontal="center" vertical="center" wrapText="1"/>
    </xf>
    <xf numFmtId="166" fontId="23" fillId="0" borderId="71" xfId="2" applyNumberFormat="1" applyFont="1" applyFill="1" applyBorder="1" applyAlignment="1">
      <alignment horizontal="center" vertical="center" shrinkToFit="1"/>
    </xf>
    <xf numFmtId="175" fontId="23" fillId="0" borderId="34" xfId="2" applyNumberFormat="1" applyFont="1" applyFill="1" applyBorder="1" applyAlignment="1">
      <alignment horizontal="center" vertical="center" shrinkToFit="1"/>
    </xf>
    <xf numFmtId="0" fontId="3" fillId="42" borderId="81" xfId="2" applyFont="1" applyFill="1" applyBorder="1" applyAlignment="1">
      <alignment horizontal="center" vertical="center" shrinkToFit="1"/>
    </xf>
    <xf numFmtId="164" fontId="9" fillId="42" borderId="38" xfId="1" applyFont="1" applyFill="1" applyBorder="1" applyAlignment="1">
      <alignment horizontal="center" vertical="center" shrinkToFit="1"/>
    </xf>
    <xf numFmtId="0" fontId="8" fillId="42" borderId="38" xfId="2" applyFont="1" applyFill="1" applyBorder="1" applyAlignment="1">
      <alignment horizontal="center" vertical="center" shrinkToFit="1"/>
    </xf>
    <xf numFmtId="0" fontId="13" fillId="42" borderId="38" xfId="2" applyFont="1" applyFill="1" applyBorder="1" applyAlignment="1">
      <alignment horizontal="center" vertical="center" shrinkToFit="1"/>
    </xf>
    <xf numFmtId="166" fontId="23" fillId="42" borderId="69" xfId="2" applyNumberFormat="1" applyFont="1" applyFill="1" applyBorder="1" applyAlignment="1">
      <alignment horizontal="center" vertical="center" shrinkToFit="1"/>
    </xf>
    <xf numFmtId="0" fontId="8" fillId="42" borderId="39" xfId="2" applyFont="1" applyFill="1" applyBorder="1" applyAlignment="1">
      <alignment horizontal="center" vertical="center" shrinkToFit="1"/>
    </xf>
    <xf numFmtId="165" fontId="8" fillId="42" borderId="50" xfId="2" applyNumberFormat="1" applyFont="1" applyFill="1" applyBorder="1" applyAlignment="1">
      <alignment horizontal="left" vertical="center" shrinkToFit="1"/>
    </xf>
    <xf numFmtId="166" fontId="23" fillId="42" borderId="38" xfId="2" applyNumberFormat="1" applyFont="1" applyFill="1" applyBorder="1" applyAlignment="1">
      <alignment horizontal="center" vertical="center" shrinkToFit="1"/>
    </xf>
    <xf numFmtId="165" fontId="8" fillId="42" borderId="50" xfId="2" applyNumberFormat="1" applyFont="1" applyFill="1" applyBorder="1" applyAlignment="1">
      <alignment horizontal="center" vertical="center" shrinkToFit="1"/>
    </xf>
    <xf numFmtId="175" fontId="23" fillId="42" borderId="38" xfId="2" applyNumberFormat="1" applyFont="1" applyFill="1" applyBorder="1" applyAlignment="1">
      <alignment horizontal="center" vertical="center" shrinkToFit="1"/>
    </xf>
    <xf numFmtId="0" fontId="25" fillId="42" borderId="40" xfId="2" applyFont="1" applyFill="1" applyBorder="1" applyAlignment="1">
      <alignment vertical="center" wrapText="1" shrinkToFit="1"/>
    </xf>
    <xf numFmtId="0" fontId="3" fillId="42" borderId="40" xfId="2" applyFont="1" applyFill="1" applyBorder="1" applyAlignment="1">
      <alignment horizontal="center" vertical="center" shrinkToFit="1"/>
    </xf>
    <xf numFmtId="0" fontId="3" fillId="43" borderId="26" xfId="2" applyFont="1" applyFill="1" applyBorder="1" applyAlignment="1">
      <alignment horizontal="left" vertical="center" shrinkToFit="1"/>
    </xf>
    <xf numFmtId="0" fontId="3" fillId="42" borderId="73" xfId="2" applyFont="1" applyFill="1" applyBorder="1" applyAlignment="1">
      <alignment horizontal="left" vertical="center" shrinkToFit="1"/>
    </xf>
    <xf numFmtId="164" fontId="9" fillId="42" borderId="34" xfId="1" applyFont="1" applyFill="1" applyBorder="1" applyAlignment="1">
      <alignment horizontal="center" vertical="center" shrinkToFit="1"/>
    </xf>
    <xf numFmtId="0" fontId="8" fillId="42" borderId="34" xfId="2" applyFont="1" applyFill="1" applyBorder="1" applyAlignment="1">
      <alignment horizontal="center" vertical="center" shrinkToFit="1"/>
    </xf>
    <xf numFmtId="0" fontId="13" fillId="42" borderId="34" xfId="2" applyFont="1" applyFill="1" applyBorder="1" applyAlignment="1">
      <alignment horizontal="center" vertical="center" shrinkToFit="1"/>
    </xf>
    <xf numFmtId="166" fontId="23" fillId="42" borderId="71" xfId="2" applyNumberFormat="1" applyFont="1" applyFill="1" applyBorder="1" applyAlignment="1">
      <alignment horizontal="center" vertical="center" shrinkToFit="1"/>
    </xf>
    <xf numFmtId="0" fontId="8" fillId="42" borderId="35" xfId="2" applyFont="1" applyFill="1" applyBorder="1" applyAlignment="1">
      <alignment horizontal="center" vertical="center" shrinkToFit="1"/>
    </xf>
    <xf numFmtId="165" fontId="8" fillId="42" borderId="67" xfId="1" applyNumberFormat="1" applyFont="1" applyFill="1" applyBorder="1" applyAlignment="1">
      <alignment horizontal="left" vertical="center" shrinkToFit="1"/>
    </xf>
    <xf numFmtId="166" fontId="23" fillId="42" borderId="34" xfId="2" applyNumberFormat="1" applyFont="1" applyFill="1" applyBorder="1" applyAlignment="1">
      <alignment horizontal="center" vertical="center" shrinkToFit="1"/>
    </xf>
    <xf numFmtId="165" fontId="8" fillId="42" borderId="67" xfId="1" applyNumberFormat="1" applyFont="1" applyFill="1" applyBorder="1" applyAlignment="1">
      <alignment horizontal="center" vertical="center" shrinkToFit="1"/>
    </xf>
    <xf numFmtId="175" fontId="23" fillId="42" borderId="34" xfId="2" applyNumberFormat="1" applyFont="1" applyFill="1" applyBorder="1" applyAlignment="1">
      <alignment horizontal="center" vertical="center" shrinkToFit="1"/>
    </xf>
    <xf numFmtId="0" fontId="7" fillId="0" borderId="76" xfId="2" applyFont="1" applyFill="1" applyBorder="1" applyAlignment="1">
      <alignment vertical="center" shrinkToFit="1"/>
    </xf>
    <xf numFmtId="166" fontId="23" fillId="0" borderId="69" xfId="2" applyNumberFormat="1" applyFont="1" applyFill="1" applyBorder="1" applyAlignment="1">
      <alignment horizontal="center" vertical="center" shrinkToFit="1"/>
    </xf>
    <xf numFmtId="165" fontId="8" fillId="0" borderId="50" xfId="2" applyNumberFormat="1" applyFont="1" applyFill="1" applyBorder="1" applyAlignment="1">
      <alignment horizontal="left" vertical="center" shrinkToFit="1"/>
    </xf>
    <xf numFmtId="175" fontId="23" fillId="0" borderId="38" xfId="2" applyNumberFormat="1" applyFont="1" applyFill="1" applyBorder="1" applyAlignment="1">
      <alignment horizontal="center" vertical="center" shrinkToFit="1"/>
    </xf>
    <xf numFmtId="166" fontId="23" fillId="0" borderId="70" xfId="2" applyNumberFormat="1" applyFont="1" applyFill="1" applyBorder="1" applyAlignment="1">
      <alignment horizontal="center" vertical="center" shrinkToFit="1"/>
    </xf>
    <xf numFmtId="0" fontId="7" fillId="0" borderId="34" xfId="2" applyFont="1" applyFill="1" applyBorder="1" applyAlignment="1">
      <alignment vertical="center" shrinkToFit="1"/>
    </xf>
    <xf numFmtId="166" fontId="23" fillId="0" borderId="87" xfId="2" applyNumberFormat="1" applyFont="1" applyFill="1" applyBorder="1" applyAlignment="1">
      <alignment horizontal="center" vertical="center" shrinkToFit="1"/>
    </xf>
    <xf numFmtId="0" fontId="7" fillId="0" borderId="28" xfId="2" applyFont="1" applyFill="1" applyBorder="1" applyAlignment="1">
      <alignment vertical="center" shrinkToFit="1"/>
    </xf>
    <xf numFmtId="168" fontId="23" fillId="0" borderId="28" xfId="2" applyNumberFormat="1" applyFont="1" applyFill="1" applyBorder="1" applyAlignment="1">
      <alignment horizontal="center" vertical="center" shrinkToFit="1"/>
    </xf>
    <xf numFmtId="0" fontId="8" fillId="0" borderId="74" xfId="2" applyFont="1" applyBorder="1" applyAlignment="1">
      <alignment horizontal="center" vertical="center" shrinkToFit="1"/>
    </xf>
    <xf numFmtId="0" fontId="8" fillId="38" borderId="56" xfId="2" applyFont="1" applyFill="1" applyBorder="1" applyAlignment="1">
      <alignment horizontal="center" vertical="center" shrinkToFit="1"/>
    </xf>
    <xf numFmtId="0" fontId="8" fillId="0" borderId="30" xfId="2" applyFont="1" applyBorder="1" applyAlignment="1">
      <alignment horizontal="center" vertical="center" shrinkToFit="1"/>
    </xf>
    <xf numFmtId="164" fontId="3" fillId="0" borderId="50" xfId="1" applyFont="1" applyFill="1" applyBorder="1" applyAlignment="1">
      <alignment vertical="center" shrinkToFit="1"/>
    </xf>
    <xf numFmtId="164" fontId="3" fillId="0" borderId="38" xfId="1" applyFont="1" applyFill="1" applyBorder="1" applyAlignment="1">
      <alignment vertical="center" shrinkToFit="1"/>
    </xf>
    <xf numFmtId="164" fontId="3" fillId="0" borderId="39" xfId="1" applyFont="1" applyFill="1" applyBorder="1" applyAlignment="1">
      <alignment vertical="center" shrinkToFit="1"/>
    </xf>
    <xf numFmtId="164" fontId="16" fillId="0" borderId="45" xfId="1" applyFont="1" applyFill="1" applyBorder="1" applyAlignment="1">
      <alignment vertical="center" shrinkToFit="1"/>
    </xf>
    <xf numFmtId="164" fontId="16" fillId="0" borderId="47" xfId="1" applyFont="1" applyFill="1" applyBorder="1" applyAlignment="1">
      <alignment vertical="center" shrinkToFit="1"/>
    </xf>
    <xf numFmtId="164" fontId="16" fillId="0" borderId="48" xfId="1" applyFont="1" applyFill="1" applyBorder="1" applyAlignment="1">
      <alignment vertical="center" shrinkToFit="1"/>
    </xf>
    <xf numFmtId="0" fontId="2" fillId="0" borderId="34" xfId="2" applyFont="1" applyFill="1" applyBorder="1" applyAlignment="1">
      <alignment vertical="center" wrapText="1" shrinkToFit="1"/>
    </xf>
    <xf numFmtId="165" fontId="8" fillId="42" borderId="33" xfId="2" applyNumberFormat="1" applyFont="1" applyFill="1" applyBorder="1" applyAlignment="1">
      <alignment horizontal="center" vertical="center" shrinkToFit="1"/>
    </xf>
    <xf numFmtId="0" fontId="8" fillId="42" borderId="75" xfId="2" applyFont="1" applyFill="1" applyBorder="1" applyAlignment="1">
      <alignment horizontal="center" vertical="center" shrinkToFit="1"/>
    </xf>
    <xf numFmtId="165" fontId="8" fillId="42" borderId="67" xfId="2" applyNumberFormat="1" applyFont="1" applyFill="1" applyBorder="1" applyAlignment="1">
      <alignment horizontal="center" vertical="center" shrinkToFit="1"/>
    </xf>
    <xf numFmtId="0" fontId="8" fillId="42" borderId="33" xfId="2" applyNumberFormat="1" applyFont="1" applyFill="1" applyBorder="1" applyAlignment="1">
      <alignment horizontal="center" vertical="center" shrinkToFit="1"/>
    </xf>
    <xf numFmtId="166" fontId="23" fillId="42" borderId="34" xfId="2" applyNumberFormat="1" applyFont="1" applyFill="1" applyBorder="1" applyAlignment="1">
      <alignment vertical="center" shrinkToFit="1"/>
    </xf>
    <xf numFmtId="164" fontId="3" fillId="0" borderId="55" xfId="1" applyFont="1" applyFill="1" applyBorder="1" applyAlignment="1">
      <alignment vertical="center" shrinkToFit="1"/>
    </xf>
    <xf numFmtId="166" fontId="23" fillId="0" borderId="66" xfId="2" applyNumberFormat="1" applyFont="1" applyFill="1" applyBorder="1" applyAlignment="1">
      <alignment horizontal="center" vertical="center" shrinkToFit="1"/>
    </xf>
    <xf numFmtId="166" fontId="23" fillId="0" borderId="23" xfId="2" applyNumberFormat="1" applyFont="1" applyFill="1" applyBorder="1" applyAlignment="1">
      <alignment horizontal="center" vertical="center" shrinkToFit="1"/>
    </xf>
    <xf numFmtId="0" fontId="8" fillId="0" borderId="88" xfId="2" applyFont="1" applyBorder="1" applyAlignment="1">
      <alignment horizontal="center" vertical="center" shrinkToFit="1"/>
    </xf>
    <xf numFmtId="0" fontId="8" fillId="0" borderId="0" xfId="2" applyFont="1" applyBorder="1" applyAlignment="1">
      <alignment horizontal="center" vertical="center" shrinkToFit="1"/>
    </xf>
    <xf numFmtId="0" fontId="8" fillId="0" borderId="0" xfId="1" applyNumberFormat="1" applyFont="1" applyBorder="1" applyAlignment="1">
      <alignment horizontal="center" vertical="center" shrinkToFit="1"/>
    </xf>
    <xf numFmtId="166" fontId="23" fillId="0" borderId="0" xfId="2" applyNumberFormat="1" applyFont="1" applyFill="1" applyBorder="1" applyAlignment="1">
      <alignment vertical="center"/>
    </xf>
    <xf numFmtId="164" fontId="7" fillId="0" borderId="13" xfId="1" applyFont="1" applyBorder="1" applyAlignment="1">
      <alignment vertical="center" shrinkToFit="1"/>
    </xf>
    <xf numFmtId="0" fontId="23" fillId="73" borderId="0" xfId="2" applyFont="1" applyFill="1" applyBorder="1" applyAlignment="1">
      <alignment horizontal="center" vertical="center"/>
    </xf>
    <xf numFmtId="166" fontId="83" fillId="74" borderId="0" xfId="2" applyNumberFormat="1" applyFont="1" applyFill="1" applyBorder="1" applyAlignment="1">
      <alignment horizontal="center" vertical="center"/>
    </xf>
    <xf numFmtId="168" fontId="23" fillId="74" borderId="38" xfId="2" applyNumberFormat="1" applyFont="1" applyFill="1" applyBorder="1" applyAlignment="1">
      <alignment horizontal="center" vertical="center" shrinkToFit="1"/>
    </xf>
    <xf numFmtId="168" fontId="23" fillId="74" borderId="29" xfId="2" applyNumberFormat="1" applyFont="1" applyFill="1" applyBorder="1" applyAlignment="1">
      <alignment horizontal="center" vertical="center" shrinkToFit="1"/>
    </xf>
    <xf numFmtId="166" fontId="23" fillId="73" borderId="0" xfId="2" applyNumberFormat="1" applyFont="1" applyFill="1" applyBorder="1" applyAlignment="1">
      <alignment horizontal="center" vertical="center" shrinkToFit="1"/>
    </xf>
    <xf numFmtId="166" fontId="23" fillId="71" borderId="34" xfId="2" applyNumberFormat="1" applyFont="1" applyFill="1" applyBorder="1" applyAlignment="1">
      <alignment horizontal="center" vertical="center" shrinkToFit="1"/>
    </xf>
    <xf numFmtId="166" fontId="23" fillId="73" borderId="38" xfId="2" applyNumberFormat="1" applyFont="1" applyFill="1" applyBorder="1" applyAlignment="1">
      <alignment vertical="center" shrinkToFit="1"/>
    </xf>
    <xf numFmtId="0" fontId="25" fillId="0" borderId="32" xfId="2" applyFont="1" applyFill="1" applyBorder="1" applyAlignment="1">
      <alignment horizontal="center" vertical="center" shrinkToFit="1"/>
    </xf>
    <xf numFmtId="0" fontId="25" fillId="0" borderId="29" xfId="2" applyFont="1" applyFill="1" applyBorder="1" applyAlignment="1">
      <alignment horizontal="center" vertical="center" shrinkToFit="1"/>
    </xf>
    <xf numFmtId="0" fontId="25" fillId="0" borderId="29" xfId="2" applyFont="1" applyFill="1" applyBorder="1" applyAlignment="1">
      <alignment horizontal="center" vertical="center" wrapText="1" shrinkToFit="1"/>
    </xf>
    <xf numFmtId="0" fontId="25" fillId="0" borderId="32" xfId="2" applyFont="1" applyFill="1" applyBorder="1" applyAlignment="1">
      <alignment horizontal="center" vertical="center" wrapText="1" shrinkToFit="1"/>
    </xf>
    <xf numFmtId="0" fontId="8" fillId="0" borderId="47" xfId="2" applyFont="1" applyFill="1" applyBorder="1" applyAlignment="1">
      <alignment horizontal="center" vertical="center" wrapText="1" shrinkToFit="1"/>
    </xf>
    <xf numFmtId="0" fontId="25" fillId="0" borderId="47" xfId="2" applyFont="1" applyFill="1" applyBorder="1" applyAlignment="1">
      <alignment horizontal="center" vertical="center" wrapText="1" shrinkToFit="1"/>
    </xf>
    <xf numFmtId="0" fontId="25" fillId="0" borderId="48" xfId="2" applyFont="1" applyFill="1" applyBorder="1" applyAlignment="1">
      <alignment horizontal="center" vertical="center" wrapText="1" shrinkToFit="1"/>
    </xf>
    <xf numFmtId="0" fontId="24" fillId="0" borderId="41" xfId="2" applyFont="1" applyFill="1" applyBorder="1" applyAlignment="1">
      <alignment horizontal="center" vertical="center" shrinkToFit="1"/>
    </xf>
    <xf numFmtId="0" fontId="24" fillId="0" borderId="29" xfId="2" applyFont="1" applyFill="1" applyBorder="1" applyAlignment="1">
      <alignment horizontal="center" vertical="center" shrinkToFit="1"/>
    </xf>
    <xf numFmtId="0" fontId="8" fillId="0" borderId="32" xfId="2" applyFont="1" applyFill="1" applyBorder="1" applyAlignment="1">
      <alignment horizontal="center" vertical="center" wrapText="1"/>
    </xf>
    <xf numFmtId="0" fontId="25" fillId="0" borderId="39" xfId="2" applyFont="1" applyFill="1" applyBorder="1" applyAlignment="1">
      <alignment horizontal="center" vertical="center" shrinkToFit="1"/>
    </xf>
    <xf numFmtId="0" fontId="25" fillId="0" borderId="38" xfId="2" applyFont="1" applyFill="1" applyBorder="1" applyAlignment="1">
      <alignment horizontal="center" vertical="center" shrinkToFit="1"/>
    </xf>
    <xf numFmtId="164" fontId="3" fillId="0" borderId="56" xfId="1" applyFont="1" applyFill="1" applyBorder="1" applyAlignment="1">
      <alignment vertical="center" shrinkToFit="1"/>
    </xf>
    <xf numFmtId="164" fontId="3" fillId="0" borderId="28" xfId="1" applyFont="1" applyFill="1" applyBorder="1" applyAlignment="1">
      <alignment vertical="center" shrinkToFit="1"/>
    </xf>
    <xf numFmtId="164" fontId="3" fillId="0" borderId="30" xfId="1" applyFont="1" applyFill="1" applyBorder="1" applyAlignment="1">
      <alignment vertical="center" shrinkToFit="1"/>
    </xf>
    <xf numFmtId="0" fontId="7" fillId="0" borderId="38" xfId="2" applyFont="1" applyFill="1" applyBorder="1" applyAlignment="1">
      <alignment vertical="center" shrinkToFit="1"/>
    </xf>
    <xf numFmtId="0" fontId="7" fillId="0" borderId="44" xfId="2" applyFont="1" applyFill="1" applyBorder="1" applyAlignment="1">
      <alignment vertical="center" shrinkToFit="1"/>
    </xf>
    <xf numFmtId="0" fontId="7" fillId="0" borderId="47" xfId="2" applyFont="1" applyFill="1" applyBorder="1" applyAlignment="1">
      <alignment vertical="center" shrinkToFit="1"/>
    </xf>
    <xf numFmtId="166" fontId="23" fillId="0" borderId="88" xfId="2" applyNumberFormat="1" applyFont="1" applyFill="1" applyBorder="1" applyAlignment="1">
      <alignment horizontal="center" vertical="center" shrinkToFit="1"/>
    </xf>
    <xf numFmtId="0" fontId="7" fillId="0" borderId="49" xfId="2" applyFont="1" applyBorder="1" applyAlignment="1">
      <alignment vertical="center" shrinkToFit="1"/>
    </xf>
    <xf numFmtId="0" fontId="24" fillId="38" borderId="56" xfId="2" applyFont="1" applyFill="1" applyBorder="1" applyAlignment="1">
      <alignment horizontal="center" vertical="center" shrinkToFit="1"/>
    </xf>
    <xf numFmtId="0" fontId="24" fillId="0" borderId="28" xfId="2" applyFont="1" applyBorder="1" applyAlignment="1">
      <alignment horizontal="center" vertical="center" shrinkToFit="1"/>
    </xf>
    <xf numFmtId="166" fontId="23" fillId="73" borderId="28" xfId="2" applyNumberFormat="1" applyFont="1" applyFill="1" applyBorder="1" applyAlignment="1">
      <alignment vertical="center" shrinkToFit="1"/>
    </xf>
    <xf numFmtId="0" fontId="7" fillId="0" borderId="11" xfId="2" applyFont="1" applyBorder="1" applyAlignment="1">
      <alignment vertical="center" shrinkToFit="1"/>
    </xf>
    <xf numFmtId="164" fontId="16" fillId="39" borderId="52" xfId="1" applyFont="1" applyFill="1" applyBorder="1" applyAlignment="1">
      <alignment vertical="center" shrinkToFit="1"/>
    </xf>
    <xf numFmtId="0" fontId="7" fillId="0" borderId="26" xfId="2" applyFont="1" applyFill="1" applyBorder="1" applyAlignment="1">
      <alignment vertical="center" shrinkToFit="1"/>
    </xf>
    <xf numFmtId="0" fontId="8" fillId="38" borderId="67" xfId="2" applyFont="1" applyFill="1" applyBorder="1" applyAlignment="1">
      <alignment horizontal="center" vertical="center" shrinkToFit="1"/>
    </xf>
    <xf numFmtId="164" fontId="16" fillId="39" borderId="25" xfId="1" applyFont="1" applyFill="1" applyBorder="1" applyAlignment="1">
      <alignment vertical="center" shrinkToFit="1"/>
    </xf>
    <xf numFmtId="164" fontId="19" fillId="41" borderId="52" xfId="1" applyFont="1" applyFill="1" applyBorder="1" applyAlignment="1">
      <alignment vertical="center" shrinkToFit="1"/>
    </xf>
    <xf numFmtId="164" fontId="16" fillId="39" borderId="81" xfId="1" applyFont="1" applyFill="1" applyBorder="1" applyAlignment="1">
      <alignment vertical="center" shrinkToFit="1"/>
    </xf>
    <xf numFmtId="164" fontId="19" fillId="41" borderId="44" xfId="1" applyFont="1" applyFill="1" applyBorder="1" applyAlignment="1">
      <alignment vertical="center" shrinkToFit="1"/>
    </xf>
    <xf numFmtId="0" fontId="2" fillId="0" borderId="73" xfId="2" applyFont="1" applyBorder="1" applyAlignment="1">
      <alignment vertical="center" wrapText="1" shrinkToFit="1"/>
    </xf>
    <xf numFmtId="0" fontId="8" fillId="38" borderId="0" xfId="1" applyNumberFormat="1" applyFont="1" applyFill="1" applyBorder="1" applyAlignment="1">
      <alignment horizontal="center" vertical="center" shrinkToFit="1"/>
    </xf>
    <xf numFmtId="166" fontId="23" fillId="0" borderId="0" xfId="2" applyNumberFormat="1" applyFont="1" applyFill="1" applyBorder="1" applyAlignment="1">
      <alignment vertical="center" shrinkToFit="1"/>
    </xf>
    <xf numFmtId="164" fontId="7" fillId="0" borderId="46" xfId="1" applyFont="1" applyFill="1" applyBorder="1" applyAlignment="1">
      <alignment vertical="center" shrinkToFit="1"/>
    </xf>
    <xf numFmtId="165" fontId="8" fillId="0" borderId="86" xfId="1" applyNumberFormat="1" applyFont="1" applyFill="1" applyBorder="1" applyAlignment="1">
      <alignment horizontal="center" vertical="center" shrinkToFit="1"/>
    </xf>
    <xf numFmtId="164" fontId="8" fillId="0" borderId="46" xfId="1" applyFont="1" applyFill="1" applyBorder="1" applyAlignment="1">
      <alignment horizontal="center" vertical="center" shrinkToFit="1"/>
    </xf>
    <xf numFmtId="0" fontId="8" fillId="0" borderId="46" xfId="2" applyFont="1" applyBorder="1" applyAlignment="1">
      <alignment horizontal="center" vertical="center"/>
    </xf>
    <xf numFmtId="0" fontId="8" fillId="0" borderId="86" xfId="1" applyNumberFormat="1" applyFont="1" applyFill="1" applyBorder="1" applyAlignment="1">
      <alignment horizontal="center" vertical="center" shrinkToFit="1"/>
    </xf>
    <xf numFmtId="166" fontId="23" fillId="74" borderId="47" xfId="2" applyNumberFormat="1" applyFont="1" applyFill="1" applyBorder="1" applyAlignment="1">
      <alignment vertical="center" shrinkToFit="1"/>
    </xf>
    <xf numFmtId="166" fontId="23" fillId="74" borderId="46" xfId="2" applyNumberFormat="1" applyFont="1" applyFill="1" applyBorder="1" applyAlignment="1">
      <alignment vertical="center" shrinkToFit="1"/>
    </xf>
    <xf numFmtId="0" fontId="75" fillId="0" borderId="13" xfId="2" applyFont="1" applyFill="1" applyBorder="1" applyAlignment="1">
      <alignment horizontal="center" vertical="center" wrapText="1"/>
    </xf>
    <xf numFmtId="0" fontId="75" fillId="0" borderId="0" xfId="2" applyFont="1" applyFill="1" applyBorder="1" applyAlignment="1">
      <alignment horizontal="center" vertical="center" wrapText="1"/>
    </xf>
    <xf numFmtId="0" fontId="75" fillId="0" borderId="14" xfId="2" applyFont="1" applyFill="1" applyBorder="1" applyAlignment="1">
      <alignment horizontal="center" vertical="center" wrapText="1"/>
    </xf>
    <xf numFmtId="164" fontId="10" fillId="33" borderId="18" xfId="1" applyFont="1" applyFill="1" applyBorder="1" applyAlignment="1">
      <alignment horizontal="center" vertical="center" shrinkToFit="1"/>
    </xf>
    <xf numFmtId="164" fontId="10" fillId="33" borderId="19" xfId="1" applyFont="1" applyFill="1" applyBorder="1" applyAlignment="1">
      <alignment horizontal="center" vertical="center" shrinkToFit="1"/>
    </xf>
    <xf numFmtId="164" fontId="10" fillId="33" borderId="20" xfId="1" applyFont="1" applyFill="1" applyBorder="1" applyAlignment="1">
      <alignment horizontal="center" vertical="center" shrinkToFit="1"/>
    </xf>
    <xf numFmtId="0" fontId="5" fillId="0" borderId="11" xfId="2" applyFont="1" applyBorder="1" applyAlignment="1">
      <alignment horizontal="center" vertical="center" wrapText="1"/>
    </xf>
    <xf numFmtId="0" fontId="23" fillId="70" borderId="15" xfId="2" applyFont="1" applyFill="1" applyBorder="1" applyAlignment="1">
      <alignment horizontal="center" vertical="center" wrapText="1" shrinkToFit="1"/>
    </xf>
    <xf numFmtId="0" fontId="23" fillId="70" borderId="16" xfId="2" applyFont="1" applyFill="1" applyBorder="1" applyAlignment="1">
      <alignment horizontal="center" vertical="center" shrinkToFit="1"/>
    </xf>
    <xf numFmtId="0" fontId="23" fillId="70" borderId="17" xfId="2" applyFont="1" applyFill="1" applyBorder="1" applyAlignment="1">
      <alignment horizontal="center" vertical="center" shrinkToFit="1"/>
    </xf>
    <xf numFmtId="0" fontId="23" fillId="68" borderId="15" xfId="2" applyFont="1" applyFill="1" applyBorder="1" applyAlignment="1">
      <alignment horizontal="center" vertical="center" wrapText="1" shrinkToFit="1"/>
    </xf>
    <xf numFmtId="0" fontId="23" fillId="68" borderId="16" xfId="2" applyFont="1" applyFill="1" applyBorder="1" applyAlignment="1">
      <alignment horizontal="center" vertical="center" wrapText="1" shrinkToFit="1"/>
    </xf>
    <xf numFmtId="0" fontId="23" fillId="69" borderId="15" xfId="2" applyFont="1" applyFill="1" applyBorder="1" applyAlignment="1">
      <alignment horizontal="center" vertical="center" wrapText="1" shrinkToFit="1"/>
    </xf>
    <xf numFmtId="0" fontId="23" fillId="69" borderId="16" xfId="2" applyFont="1" applyFill="1" applyBorder="1" applyAlignment="1">
      <alignment horizontal="center" vertical="center" shrinkToFit="1"/>
    </xf>
    <xf numFmtId="0" fontId="80" fillId="0" borderId="11" xfId="2" applyFont="1" applyBorder="1" applyAlignment="1">
      <alignment horizontal="center" vertical="center" wrapText="1"/>
    </xf>
    <xf numFmtId="0" fontId="25" fillId="38" borderId="18" xfId="2" applyFont="1" applyFill="1" applyBorder="1" applyAlignment="1">
      <alignment horizontal="center" vertical="center" shrinkToFit="1"/>
    </xf>
    <xf numFmtId="0" fontId="25" fillId="38" borderId="19" xfId="2" applyFont="1" applyFill="1" applyBorder="1" applyAlignment="1">
      <alignment horizontal="center" vertical="center" shrinkToFit="1"/>
    </xf>
    <xf numFmtId="0" fontId="25" fillId="38" borderId="20" xfId="2" applyFont="1" applyFill="1" applyBorder="1" applyAlignment="1">
      <alignment horizontal="center" vertical="center" shrinkToFit="1"/>
    </xf>
    <xf numFmtId="0" fontId="14" fillId="34" borderId="15" xfId="2" applyFont="1" applyFill="1" applyBorder="1" applyAlignment="1">
      <alignment horizontal="center" vertical="center" wrapText="1" shrinkToFit="1"/>
    </xf>
    <xf numFmtId="0" fontId="14" fillId="34" borderId="16" xfId="2" applyFont="1" applyFill="1" applyBorder="1" applyAlignment="1">
      <alignment horizontal="center" vertical="center" shrinkToFit="1"/>
    </xf>
    <xf numFmtId="0" fontId="14" fillId="34" borderId="17" xfId="2" applyFont="1" applyFill="1" applyBorder="1" applyAlignment="1">
      <alignment horizontal="center" vertical="center" shrinkToFit="1"/>
    </xf>
    <xf numFmtId="0" fontId="74" fillId="0" borderId="18" xfId="2" applyFont="1" applyFill="1" applyBorder="1" applyAlignment="1">
      <alignment horizontal="left" vertical="center" wrapText="1"/>
    </xf>
    <xf numFmtId="0" fontId="74" fillId="0" borderId="19" xfId="2" applyFont="1" applyFill="1" applyBorder="1" applyAlignment="1">
      <alignment horizontal="left" vertical="center" wrapText="1"/>
    </xf>
    <xf numFmtId="0" fontId="74" fillId="0" borderId="20" xfId="2" applyFont="1" applyFill="1" applyBorder="1" applyAlignment="1">
      <alignment horizontal="left" vertical="center" wrapText="1"/>
    </xf>
    <xf numFmtId="164" fontId="10" fillId="33" borderId="15" xfId="1" applyFont="1" applyFill="1" applyBorder="1" applyAlignment="1">
      <alignment horizontal="center" vertical="center" shrinkToFit="1"/>
    </xf>
    <xf numFmtId="164" fontId="10" fillId="33" borderId="16" xfId="1" applyFont="1" applyFill="1" applyBorder="1" applyAlignment="1">
      <alignment horizontal="center" vertical="center" shrinkToFit="1"/>
    </xf>
    <xf numFmtId="164" fontId="10" fillId="33" borderId="17" xfId="1" applyFont="1" applyFill="1" applyBorder="1" applyAlignment="1">
      <alignment horizontal="center" vertical="center" shrinkToFit="1"/>
    </xf>
    <xf numFmtId="0" fontId="80" fillId="0" borderId="15" xfId="2" applyFont="1" applyBorder="1" applyAlignment="1">
      <alignment horizontal="center" vertical="center" wrapText="1"/>
    </xf>
    <xf numFmtId="0" fontId="80" fillId="0" borderId="16" xfId="2" applyFont="1" applyBorder="1" applyAlignment="1">
      <alignment horizontal="center" vertical="center" wrapText="1"/>
    </xf>
    <xf numFmtId="0" fontId="80" fillId="0" borderId="17" xfId="2" applyFont="1" applyBorder="1" applyAlignment="1">
      <alignment horizontal="center" vertical="center" wrapText="1"/>
    </xf>
    <xf numFmtId="0" fontId="84" fillId="38" borderId="73" xfId="2" applyFont="1" applyFill="1" applyBorder="1" applyAlignment="1">
      <alignment horizontal="center" vertical="center" shrinkToFit="1"/>
    </xf>
    <xf numFmtId="0" fontId="84" fillId="38" borderId="75" xfId="2" applyFont="1" applyFill="1" applyBorder="1" applyAlignment="1">
      <alignment horizontal="center" vertical="center" shrinkToFit="1"/>
    </xf>
    <xf numFmtId="0" fontId="84" fillId="38" borderId="89" xfId="2" applyFont="1" applyFill="1" applyBorder="1" applyAlignment="1">
      <alignment horizontal="center" vertical="center" shrinkToFit="1"/>
    </xf>
    <xf numFmtId="0" fontId="23" fillId="76" borderId="78" xfId="2" applyFont="1" applyFill="1" applyBorder="1" applyAlignment="1">
      <alignment horizontal="center" vertical="center"/>
    </xf>
    <xf numFmtId="0" fontId="23" fillId="76" borderId="79" xfId="2" applyFont="1" applyFill="1" applyBorder="1" applyAlignment="1">
      <alignment horizontal="center" vertical="center"/>
    </xf>
    <xf numFmtId="0" fontId="23" fillId="76" borderId="57" xfId="2" applyFont="1" applyFill="1" applyBorder="1" applyAlignment="1">
      <alignment horizontal="center" vertical="center"/>
    </xf>
  </cellXfs>
  <cellStyles count="1217">
    <cellStyle name="0,0_x000d__x000d_NA_x000d__x000d_" xfId="4"/>
    <cellStyle name="20 % - Accent1 2" xfId="5"/>
    <cellStyle name="20 % - Accent1 3" xfId="6"/>
    <cellStyle name="20 % - Accent2 2" xfId="7"/>
    <cellStyle name="20 % - Accent2 3" xfId="8"/>
    <cellStyle name="20 % - Accent3 2" xfId="9"/>
    <cellStyle name="20 % - Accent3 3" xfId="10"/>
    <cellStyle name="20 % - Accent4 2" xfId="11"/>
    <cellStyle name="20 % - Accent4 3" xfId="12"/>
    <cellStyle name="20 % - Accent5 2" xfId="13"/>
    <cellStyle name="20 % - Accent5 3" xfId="14"/>
    <cellStyle name="20 % - Accent6 2" xfId="15"/>
    <cellStyle name="20 % - Accent6 3" xfId="16"/>
    <cellStyle name="40 % - Accent1 2" xfId="17"/>
    <cellStyle name="40 % - Accent1 3" xfId="18"/>
    <cellStyle name="40 % - Accent2 2" xfId="19"/>
    <cellStyle name="40 % - Accent2 3" xfId="20"/>
    <cellStyle name="40 % - Accent3 2" xfId="21"/>
    <cellStyle name="40 % - Accent3 3" xfId="22"/>
    <cellStyle name="40 % - Accent4 2" xfId="23"/>
    <cellStyle name="40 % - Accent4 3" xfId="24"/>
    <cellStyle name="40 % - Accent5 2" xfId="25"/>
    <cellStyle name="40 % - Accent5 3" xfId="26"/>
    <cellStyle name="40 % - Accent6 2" xfId="27"/>
    <cellStyle name="40 % - Accent6 3" xfId="28"/>
    <cellStyle name="60 % - Accent1 2" xfId="29"/>
    <cellStyle name="60 % - Accent1 3" xfId="30"/>
    <cellStyle name="60 % - Accent2 2" xfId="31"/>
    <cellStyle name="60 % - Accent2 3" xfId="32"/>
    <cellStyle name="60 % - Accent3 2" xfId="33"/>
    <cellStyle name="60 % - Accent3 3" xfId="34"/>
    <cellStyle name="60 % - Accent4 2" xfId="35"/>
    <cellStyle name="60 % - Accent4 3" xfId="36"/>
    <cellStyle name="60 % - Accent5 2" xfId="37"/>
    <cellStyle name="60 % - Accent5 3" xfId="38"/>
    <cellStyle name="60 % - Accent6 2" xfId="39"/>
    <cellStyle name="60 % - Accent6 3" xfId="40"/>
    <cellStyle name="Accent" xfId="41"/>
    <cellStyle name="Accent 1" xfId="42"/>
    <cellStyle name="Accent 1 1" xfId="43"/>
    <cellStyle name="Accent 2" xfId="44"/>
    <cellStyle name="Accent 2 1" xfId="45"/>
    <cellStyle name="Accent 3" xfId="46"/>
    <cellStyle name="Accent 3 1" xfId="47"/>
    <cellStyle name="Accent 4" xfId="48"/>
    <cellStyle name="Accent1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Avertissement 2" xfId="61"/>
    <cellStyle name="Avertissement 3" xfId="62"/>
    <cellStyle name="Bad" xfId="63"/>
    <cellStyle name="Bad 1" xfId="64"/>
    <cellStyle name="Calcul 2" xfId="65"/>
    <cellStyle name="Calcul 3" xfId="66"/>
    <cellStyle name="Cellule liée 2" xfId="67"/>
    <cellStyle name="Cellule liée 3" xfId="68"/>
    <cellStyle name="Commentaire" xfId="69"/>
    <cellStyle name="Commentaire 2" xfId="70"/>
    <cellStyle name="Commentaire_-2- FOURNITURES BUREAU PAPIER - CONSULTATION MAI 18 AVRIL 20 pour mise en offre" xfId="71"/>
    <cellStyle name="Entrée 2" xfId="72"/>
    <cellStyle name="Entrée 3" xfId="73"/>
    <cellStyle name="Error" xfId="74"/>
    <cellStyle name="Error 1" xfId="75"/>
    <cellStyle name="Euro" xfId="76"/>
    <cellStyle name="Euro 10" xfId="77"/>
    <cellStyle name="Euro 10 2" xfId="78"/>
    <cellStyle name="Euro 10 2 2" xfId="79"/>
    <cellStyle name="Euro 10 2 2 2" xfId="80"/>
    <cellStyle name="Euro 10 2 3" xfId="81"/>
    <cellStyle name="Euro 10 2 3 2" xfId="82"/>
    <cellStyle name="Euro 10 2 4" xfId="83"/>
    <cellStyle name="Euro 10 2 5" xfId="84"/>
    <cellStyle name="Euro 10 2 6" xfId="85"/>
    <cellStyle name="Euro 10 3" xfId="86"/>
    <cellStyle name="Euro 10 3 2" xfId="87"/>
    <cellStyle name="Euro 10 4" xfId="88"/>
    <cellStyle name="Euro 10 4 2" xfId="89"/>
    <cellStyle name="Euro 10 5" xfId="90"/>
    <cellStyle name="Euro 10 6" xfId="91"/>
    <cellStyle name="Euro 10 7" xfId="92"/>
    <cellStyle name="Euro 11" xfId="93"/>
    <cellStyle name="Euro 11 2" xfId="94"/>
    <cellStyle name="Euro 11 2 2" xfId="95"/>
    <cellStyle name="Euro 11 2 2 2" xfId="96"/>
    <cellStyle name="Euro 11 2 3" xfId="97"/>
    <cellStyle name="Euro 11 2 3 2" xfId="98"/>
    <cellStyle name="Euro 11 2 4" xfId="99"/>
    <cellStyle name="Euro 11 2 5" xfId="100"/>
    <cellStyle name="Euro 11 2 6" xfId="101"/>
    <cellStyle name="Euro 11 3" xfId="102"/>
    <cellStyle name="Euro 11 3 2" xfId="103"/>
    <cellStyle name="Euro 11 4" xfId="104"/>
    <cellStyle name="Euro 11 4 2" xfId="105"/>
    <cellStyle name="Euro 11 5" xfId="106"/>
    <cellStyle name="Euro 11 6" xfId="107"/>
    <cellStyle name="Euro 11 7" xfId="108"/>
    <cellStyle name="Euro 12" xfId="109"/>
    <cellStyle name="Euro 12 2" xfId="110"/>
    <cellStyle name="Euro 12 2 2" xfId="111"/>
    <cellStyle name="Euro 12 2 2 2" xfId="112"/>
    <cellStyle name="Euro 12 2 3" xfId="113"/>
    <cellStyle name="Euro 12 2 3 2" xfId="114"/>
    <cellStyle name="Euro 12 2 4" xfId="115"/>
    <cellStyle name="Euro 12 2 5" xfId="116"/>
    <cellStyle name="Euro 12 2 6" xfId="117"/>
    <cellStyle name="Euro 12 3" xfId="118"/>
    <cellStyle name="Euro 12 3 2" xfId="119"/>
    <cellStyle name="Euro 12 4" xfId="120"/>
    <cellStyle name="Euro 12 4 2" xfId="121"/>
    <cellStyle name="Euro 12 5" xfId="122"/>
    <cellStyle name="Euro 12 6" xfId="123"/>
    <cellStyle name="Euro 12 7" xfId="124"/>
    <cellStyle name="Euro 13" xfId="125"/>
    <cellStyle name="Euro 13 2" xfId="126"/>
    <cellStyle name="Euro 13 2 2" xfId="127"/>
    <cellStyle name="Euro 13 2 2 2" xfId="128"/>
    <cellStyle name="Euro 13 2 3" xfId="129"/>
    <cellStyle name="Euro 13 2 3 2" xfId="130"/>
    <cellStyle name="Euro 13 2 4" xfId="131"/>
    <cellStyle name="Euro 13 2 5" xfId="132"/>
    <cellStyle name="Euro 13 2 6" xfId="133"/>
    <cellStyle name="Euro 13 3" xfId="134"/>
    <cellStyle name="Euro 13 3 2" xfId="135"/>
    <cellStyle name="Euro 13 4" xfId="136"/>
    <cellStyle name="Euro 13 4 2" xfId="137"/>
    <cellStyle name="Euro 13 5" xfId="138"/>
    <cellStyle name="Euro 13 6" xfId="139"/>
    <cellStyle name="Euro 13 7" xfId="140"/>
    <cellStyle name="Euro 14" xfId="141"/>
    <cellStyle name="Euro 14 2" xfId="142"/>
    <cellStyle name="Euro 14 2 2" xfId="143"/>
    <cellStyle name="Euro 14 2 2 2" xfId="144"/>
    <cellStyle name="Euro 14 2 3" xfId="145"/>
    <cellStyle name="Euro 14 2 3 2" xfId="146"/>
    <cellStyle name="Euro 14 2 4" xfId="147"/>
    <cellStyle name="Euro 14 2 5" xfId="148"/>
    <cellStyle name="Euro 14 2 6" xfId="149"/>
    <cellStyle name="Euro 14 3" xfId="150"/>
    <cellStyle name="Euro 14 3 2" xfId="151"/>
    <cellStyle name="Euro 14 4" xfId="152"/>
    <cellStyle name="Euro 14 4 2" xfId="153"/>
    <cellStyle name="Euro 14 5" xfId="154"/>
    <cellStyle name="Euro 14 6" xfId="155"/>
    <cellStyle name="Euro 14 7" xfId="156"/>
    <cellStyle name="Euro 15" xfId="157"/>
    <cellStyle name="Euro 15 2" xfId="158"/>
    <cellStyle name="Euro 15 2 2" xfId="159"/>
    <cellStyle name="Euro 15 3" xfId="160"/>
    <cellStyle name="Euro 15 3 2" xfId="161"/>
    <cellStyle name="Euro 15 4" xfId="162"/>
    <cellStyle name="Euro 15 5" xfId="163"/>
    <cellStyle name="Euro 15 6" xfId="164"/>
    <cellStyle name="Euro 16" xfId="165"/>
    <cellStyle name="Euro 16 2" xfId="166"/>
    <cellStyle name="Euro 16 2 2" xfId="167"/>
    <cellStyle name="Euro 16 3" xfId="168"/>
    <cellStyle name="Euro 16 3 2" xfId="169"/>
    <cellStyle name="Euro 16 4" xfId="170"/>
    <cellStyle name="Euro 16 5" xfId="171"/>
    <cellStyle name="Euro 16 6" xfId="172"/>
    <cellStyle name="Euro 17" xfId="173"/>
    <cellStyle name="Euro 17 2" xfId="174"/>
    <cellStyle name="Euro 17 2 2" xfId="175"/>
    <cellStyle name="Euro 17 3" xfId="176"/>
    <cellStyle name="Euro 17 3 2" xfId="177"/>
    <cellStyle name="Euro 17 4" xfId="178"/>
    <cellStyle name="Euro 17 5" xfId="179"/>
    <cellStyle name="Euro 17 6" xfId="180"/>
    <cellStyle name="Euro 18" xfId="181"/>
    <cellStyle name="Euro 18 2" xfId="182"/>
    <cellStyle name="Euro 18 2 2" xfId="183"/>
    <cellStyle name="Euro 18 3" xfId="184"/>
    <cellStyle name="Euro 18 3 2" xfId="185"/>
    <cellStyle name="Euro 18 4" xfId="186"/>
    <cellStyle name="Euro 18 5" xfId="187"/>
    <cellStyle name="Euro 18 6" xfId="188"/>
    <cellStyle name="Euro 19" xfId="189"/>
    <cellStyle name="Euro 19 2" xfId="190"/>
    <cellStyle name="Euro 19 2 2" xfId="191"/>
    <cellStyle name="Euro 19 3" xfId="192"/>
    <cellStyle name="Euro 19 3 2" xfId="193"/>
    <cellStyle name="Euro 19 4" xfId="194"/>
    <cellStyle name="Euro 19 5" xfId="195"/>
    <cellStyle name="Euro 19 6" xfId="196"/>
    <cellStyle name="Euro 2" xfId="197"/>
    <cellStyle name="Euro 2 10" xfId="198"/>
    <cellStyle name="Euro 2 10 2" xfId="199"/>
    <cellStyle name="Euro 2 10 2 2" xfId="200"/>
    <cellStyle name="Euro 2 10 3" xfId="201"/>
    <cellStyle name="Euro 2 10 3 2" xfId="202"/>
    <cellStyle name="Euro 2 10 4" xfId="203"/>
    <cellStyle name="Euro 2 10 5" xfId="204"/>
    <cellStyle name="Euro 2 10 6" xfId="205"/>
    <cellStyle name="Euro 2 11" xfId="206"/>
    <cellStyle name="Euro 2 11 2" xfId="207"/>
    <cellStyle name="Euro 2 12" xfId="208"/>
    <cellStyle name="Euro 2 12 2" xfId="209"/>
    <cellStyle name="Euro 2 13" xfId="210"/>
    <cellStyle name="Euro 2 14" xfId="211"/>
    <cellStyle name="Euro 2 15" xfId="212"/>
    <cellStyle name="Euro 2 16" xfId="213"/>
    <cellStyle name="Euro 2 2" xfId="214"/>
    <cellStyle name="Euro 2 2 10" xfId="215"/>
    <cellStyle name="Euro 2 2 10 2" xfId="216"/>
    <cellStyle name="Euro 2 2 11" xfId="217"/>
    <cellStyle name="Euro 2 2 11 2" xfId="218"/>
    <cellStyle name="Euro 2 2 12" xfId="219"/>
    <cellStyle name="Euro 2 2 13" xfId="220"/>
    <cellStyle name="Euro 2 2 14" xfId="221"/>
    <cellStyle name="Euro 2 2 15" xfId="222"/>
    <cellStyle name="Euro 2 2 2" xfId="223"/>
    <cellStyle name="Euro 2 2 2 2" xfId="224"/>
    <cellStyle name="Euro 2 2 2 2 2" xfId="225"/>
    <cellStyle name="Euro 2 2 2 2 2 2" xfId="226"/>
    <cellStyle name="Euro 2 2 2 2 2 2 2" xfId="227"/>
    <cellStyle name="Euro 2 2 2 2 2 3" xfId="228"/>
    <cellStyle name="Euro 2 2 2 2 2 3 2" xfId="229"/>
    <cellStyle name="Euro 2 2 2 2 2 4" xfId="230"/>
    <cellStyle name="Euro 2 2 2 2 2 5" xfId="231"/>
    <cellStyle name="Euro 2 2 2 2 2 6" xfId="232"/>
    <cellStyle name="Euro 2 2 2 2 3" xfId="233"/>
    <cellStyle name="Euro 2 2 2 2 3 2" xfId="234"/>
    <cellStyle name="Euro 2 2 2 2 4" xfId="235"/>
    <cellStyle name="Euro 2 2 2 2 4 2" xfId="236"/>
    <cellStyle name="Euro 2 2 2 2 5" xfId="237"/>
    <cellStyle name="Euro 2 2 2 2 6" xfId="238"/>
    <cellStyle name="Euro 2 2 2 2 7" xfId="239"/>
    <cellStyle name="Euro 2 2 2 3" xfId="240"/>
    <cellStyle name="Euro 2 2 2 3 2" xfId="241"/>
    <cellStyle name="Euro 2 2 2 3 2 2" xfId="242"/>
    <cellStyle name="Euro 2 2 2 3 3" xfId="243"/>
    <cellStyle name="Euro 2 2 2 3 3 2" xfId="244"/>
    <cellStyle name="Euro 2 2 2 3 4" xfId="245"/>
    <cellStyle name="Euro 2 2 2 3 5" xfId="246"/>
    <cellStyle name="Euro 2 2 2 3 6" xfId="247"/>
    <cellStyle name="Euro 2 2 2 4" xfId="248"/>
    <cellStyle name="Euro 2 2 2 4 2" xfId="249"/>
    <cellStyle name="Euro 2 2 2 5" xfId="250"/>
    <cellStyle name="Euro 2 2 2 5 2" xfId="251"/>
    <cellStyle name="Euro 2 2 2 6" xfId="252"/>
    <cellStyle name="Euro 2 2 2 7" xfId="253"/>
    <cellStyle name="Euro 2 2 2 8" xfId="254"/>
    <cellStyle name="Euro 2 2 3" xfId="255"/>
    <cellStyle name="Euro 2 2 3 2" xfId="256"/>
    <cellStyle name="Euro 2 2 3 2 2" xfId="257"/>
    <cellStyle name="Euro 2 2 3 2 2 2" xfId="258"/>
    <cellStyle name="Euro 2 2 3 2 2 2 2" xfId="259"/>
    <cellStyle name="Euro 2 2 3 2 2 3" xfId="260"/>
    <cellStyle name="Euro 2 2 3 2 2 3 2" xfId="261"/>
    <cellStyle name="Euro 2 2 3 2 2 4" xfId="262"/>
    <cellStyle name="Euro 2 2 3 2 2 5" xfId="263"/>
    <cellStyle name="Euro 2 2 3 2 2 6" xfId="264"/>
    <cellStyle name="Euro 2 2 3 2 3" xfId="265"/>
    <cellStyle name="Euro 2 2 3 2 3 2" xfId="266"/>
    <cellStyle name="Euro 2 2 3 2 4" xfId="267"/>
    <cellStyle name="Euro 2 2 3 2 4 2" xfId="268"/>
    <cellStyle name="Euro 2 2 3 2 5" xfId="269"/>
    <cellStyle name="Euro 2 2 3 2 6" xfId="270"/>
    <cellStyle name="Euro 2 2 3 2 7" xfId="271"/>
    <cellStyle name="Euro 2 2 3 3" xfId="272"/>
    <cellStyle name="Euro 2 2 3 3 2" xfId="273"/>
    <cellStyle name="Euro 2 2 3 3 2 2" xfId="274"/>
    <cellStyle name="Euro 2 2 3 3 3" xfId="275"/>
    <cellStyle name="Euro 2 2 3 3 3 2" xfId="276"/>
    <cellStyle name="Euro 2 2 3 3 4" xfId="277"/>
    <cellStyle name="Euro 2 2 3 3 5" xfId="278"/>
    <cellStyle name="Euro 2 2 3 3 6" xfId="279"/>
    <cellStyle name="Euro 2 2 3 4" xfId="280"/>
    <cellStyle name="Euro 2 2 3 4 2" xfId="281"/>
    <cellStyle name="Euro 2 2 3 5" xfId="282"/>
    <cellStyle name="Euro 2 2 3 5 2" xfId="283"/>
    <cellStyle name="Euro 2 2 3 6" xfId="284"/>
    <cellStyle name="Euro 2 2 3 7" xfId="285"/>
    <cellStyle name="Euro 2 2 3 8" xfId="286"/>
    <cellStyle name="Euro 2 2 4" xfId="287"/>
    <cellStyle name="Euro 2 2 4 2" xfId="288"/>
    <cellStyle name="Euro 2 2 4 2 2" xfId="289"/>
    <cellStyle name="Euro 2 2 4 2 2 2" xfId="290"/>
    <cellStyle name="Euro 2 2 4 2 2 2 2" xfId="291"/>
    <cellStyle name="Euro 2 2 4 2 2 3" xfId="292"/>
    <cellStyle name="Euro 2 2 4 2 2 3 2" xfId="293"/>
    <cellStyle name="Euro 2 2 4 2 2 4" xfId="294"/>
    <cellStyle name="Euro 2 2 4 2 2 5" xfId="295"/>
    <cellStyle name="Euro 2 2 4 2 2 6" xfId="296"/>
    <cellStyle name="Euro 2 2 4 2 3" xfId="297"/>
    <cellStyle name="Euro 2 2 4 2 3 2" xfId="298"/>
    <cellStyle name="Euro 2 2 4 2 4" xfId="299"/>
    <cellStyle name="Euro 2 2 4 2 4 2" xfId="300"/>
    <cellStyle name="Euro 2 2 4 2 5" xfId="301"/>
    <cellStyle name="Euro 2 2 4 2 6" xfId="302"/>
    <cellStyle name="Euro 2 2 4 2 7" xfId="303"/>
    <cellStyle name="Euro 2 2 4 3" xfId="304"/>
    <cellStyle name="Euro 2 2 4 3 2" xfId="305"/>
    <cellStyle name="Euro 2 2 4 3 2 2" xfId="306"/>
    <cellStyle name="Euro 2 2 4 3 3" xfId="307"/>
    <cellStyle name="Euro 2 2 4 3 3 2" xfId="308"/>
    <cellStyle name="Euro 2 2 4 3 4" xfId="309"/>
    <cellStyle name="Euro 2 2 4 3 5" xfId="310"/>
    <cellStyle name="Euro 2 2 4 3 6" xfId="311"/>
    <cellStyle name="Euro 2 2 4 4" xfId="312"/>
    <cellStyle name="Euro 2 2 4 4 2" xfId="313"/>
    <cellStyle name="Euro 2 2 4 5" xfId="314"/>
    <cellStyle name="Euro 2 2 4 5 2" xfId="315"/>
    <cellStyle name="Euro 2 2 4 6" xfId="316"/>
    <cellStyle name="Euro 2 2 4 7" xfId="317"/>
    <cellStyle name="Euro 2 2 4 8" xfId="318"/>
    <cellStyle name="Euro 2 2 5" xfId="319"/>
    <cellStyle name="Euro 2 2 5 2" xfId="320"/>
    <cellStyle name="Euro 2 2 5 2 2" xfId="321"/>
    <cellStyle name="Euro 2 2 5 2 2 2" xfId="322"/>
    <cellStyle name="Euro 2 2 5 2 2 2 2" xfId="323"/>
    <cellStyle name="Euro 2 2 5 2 2 3" xfId="324"/>
    <cellStyle name="Euro 2 2 5 2 2 3 2" xfId="325"/>
    <cellStyle name="Euro 2 2 5 2 2 4" xfId="326"/>
    <cellStyle name="Euro 2 2 5 2 2 5" xfId="327"/>
    <cellStyle name="Euro 2 2 5 2 2 6" xfId="328"/>
    <cellStyle name="Euro 2 2 5 2 3" xfId="329"/>
    <cellStyle name="Euro 2 2 5 2 3 2" xfId="330"/>
    <cellStyle name="Euro 2 2 5 2 4" xfId="331"/>
    <cellStyle name="Euro 2 2 5 2 4 2" xfId="332"/>
    <cellStyle name="Euro 2 2 5 2 5" xfId="333"/>
    <cellStyle name="Euro 2 2 5 2 6" xfId="334"/>
    <cellStyle name="Euro 2 2 5 2 7" xfId="335"/>
    <cellStyle name="Euro 2 2 5 3" xfId="336"/>
    <cellStyle name="Euro 2 2 5 3 2" xfId="337"/>
    <cellStyle name="Euro 2 2 5 3 2 2" xfId="338"/>
    <cellStyle name="Euro 2 2 5 3 3" xfId="339"/>
    <cellStyle name="Euro 2 2 5 3 3 2" xfId="340"/>
    <cellStyle name="Euro 2 2 5 3 4" xfId="341"/>
    <cellStyle name="Euro 2 2 5 3 5" xfId="342"/>
    <cellStyle name="Euro 2 2 5 3 6" xfId="343"/>
    <cellStyle name="Euro 2 2 5 4" xfId="344"/>
    <cellStyle name="Euro 2 2 5 4 2" xfId="345"/>
    <cellStyle name="Euro 2 2 5 5" xfId="346"/>
    <cellStyle name="Euro 2 2 5 5 2" xfId="347"/>
    <cellStyle name="Euro 2 2 5 6" xfId="348"/>
    <cellStyle name="Euro 2 2 5 7" xfId="349"/>
    <cellStyle name="Euro 2 2 5 8" xfId="350"/>
    <cellStyle name="Euro 2 2 6" xfId="351"/>
    <cellStyle name="Euro 2 2 6 2" xfId="352"/>
    <cellStyle name="Euro 2 2 6 2 2" xfId="353"/>
    <cellStyle name="Euro 2 2 6 2 2 2" xfId="354"/>
    <cellStyle name="Euro 2 2 6 2 2 2 2" xfId="355"/>
    <cellStyle name="Euro 2 2 6 2 2 3" xfId="356"/>
    <cellStyle name="Euro 2 2 6 2 2 3 2" xfId="357"/>
    <cellStyle name="Euro 2 2 6 2 2 4" xfId="358"/>
    <cellStyle name="Euro 2 2 6 2 2 5" xfId="359"/>
    <cellStyle name="Euro 2 2 6 2 2 6" xfId="360"/>
    <cellStyle name="Euro 2 2 6 2 3" xfId="361"/>
    <cellStyle name="Euro 2 2 6 2 3 2" xfId="362"/>
    <cellStyle name="Euro 2 2 6 2 4" xfId="363"/>
    <cellStyle name="Euro 2 2 6 2 4 2" xfId="364"/>
    <cellStyle name="Euro 2 2 6 2 5" xfId="365"/>
    <cellStyle name="Euro 2 2 6 2 6" xfId="366"/>
    <cellStyle name="Euro 2 2 6 2 7" xfId="367"/>
    <cellStyle name="Euro 2 2 6 3" xfId="368"/>
    <cellStyle name="Euro 2 2 6 3 2" xfId="369"/>
    <cellStyle name="Euro 2 2 6 3 2 2" xfId="370"/>
    <cellStyle name="Euro 2 2 6 3 3" xfId="371"/>
    <cellStyle name="Euro 2 2 6 3 3 2" xfId="372"/>
    <cellStyle name="Euro 2 2 6 3 4" xfId="373"/>
    <cellStyle name="Euro 2 2 6 3 5" xfId="374"/>
    <cellStyle name="Euro 2 2 6 3 6" xfId="375"/>
    <cellStyle name="Euro 2 2 6 4" xfId="376"/>
    <cellStyle name="Euro 2 2 6 4 2" xfId="377"/>
    <cellStyle name="Euro 2 2 6 5" xfId="378"/>
    <cellStyle name="Euro 2 2 6 5 2" xfId="379"/>
    <cellStyle name="Euro 2 2 6 6" xfId="380"/>
    <cellStyle name="Euro 2 2 6 7" xfId="381"/>
    <cellStyle name="Euro 2 2 6 8" xfId="382"/>
    <cellStyle name="Euro 2 2 7" xfId="383"/>
    <cellStyle name="Euro 2 2 7 2" xfId="384"/>
    <cellStyle name="Euro 2 2 7 2 2" xfId="385"/>
    <cellStyle name="Euro 2 2 7 2 2 2" xfId="386"/>
    <cellStyle name="Euro 2 2 7 2 3" xfId="387"/>
    <cellStyle name="Euro 2 2 7 2 3 2" xfId="388"/>
    <cellStyle name="Euro 2 2 7 2 4" xfId="389"/>
    <cellStyle name="Euro 2 2 7 2 5" xfId="390"/>
    <cellStyle name="Euro 2 2 7 2 6" xfId="391"/>
    <cellStyle name="Euro 2 2 7 3" xfId="392"/>
    <cellStyle name="Euro 2 2 7 3 2" xfId="393"/>
    <cellStyle name="Euro 2 2 7 4" xfId="394"/>
    <cellStyle name="Euro 2 2 7 4 2" xfId="395"/>
    <cellStyle name="Euro 2 2 7 5" xfId="396"/>
    <cellStyle name="Euro 2 2 7 6" xfId="397"/>
    <cellStyle name="Euro 2 2 7 7" xfId="398"/>
    <cellStyle name="Euro 2 2 8" xfId="399"/>
    <cellStyle name="Euro 2 2 8 2" xfId="400"/>
    <cellStyle name="Euro 2 2 8 2 2" xfId="401"/>
    <cellStyle name="Euro 2 2 8 2 2 2" xfId="402"/>
    <cellStyle name="Euro 2 2 8 2 3" xfId="403"/>
    <cellStyle name="Euro 2 2 8 2 3 2" xfId="404"/>
    <cellStyle name="Euro 2 2 8 2 4" xfId="405"/>
    <cellStyle name="Euro 2 2 8 2 5" xfId="406"/>
    <cellStyle name="Euro 2 2 8 2 6" xfId="407"/>
    <cellStyle name="Euro 2 2 8 3" xfId="408"/>
    <cellStyle name="Euro 2 2 8 3 2" xfId="409"/>
    <cellStyle name="Euro 2 2 8 4" xfId="410"/>
    <cellStyle name="Euro 2 2 8 4 2" xfId="411"/>
    <cellStyle name="Euro 2 2 8 5" xfId="412"/>
    <cellStyle name="Euro 2 2 8 6" xfId="413"/>
    <cellStyle name="Euro 2 2 8 7" xfId="414"/>
    <cellStyle name="Euro 2 2 9" xfId="415"/>
    <cellStyle name="Euro 2 2 9 2" xfId="416"/>
    <cellStyle name="Euro 2 2 9 2 2" xfId="417"/>
    <cellStyle name="Euro 2 2 9 3" xfId="418"/>
    <cellStyle name="Euro 2 2 9 3 2" xfId="419"/>
    <cellStyle name="Euro 2 2 9 4" xfId="420"/>
    <cellStyle name="Euro 2 2 9 5" xfId="421"/>
    <cellStyle name="Euro 2 2 9 6" xfId="422"/>
    <cellStyle name="Euro 2 3" xfId="423"/>
    <cellStyle name="Euro 2 3 2" xfId="424"/>
    <cellStyle name="Euro 2 3 2 2" xfId="425"/>
    <cellStyle name="Euro 2 3 2 2 2" xfId="426"/>
    <cellStyle name="Euro 2 3 2 2 2 2" xfId="427"/>
    <cellStyle name="Euro 2 3 2 2 3" xfId="428"/>
    <cellStyle name="Euro 2 3 2 2 3 2" xfId="429"/>
    <cellStyle name="Euro 2 3 2 2 4" xfId="430"/>
    <cellStyle name="Euro 2 3 2 2 5" xfId="431"/>
    <cellStyle name="Euro 2 3 2 2 6" xfId="432"/>
    <cellStyle name="Euro 2 3 2 3" xfId="433"/>
    <cellStyle name="Euro 2 3 2 3 2" xfId="434"/>
    <cellStyle name="Euro 2 3 2 4" xfId="435"/>
    <cellStyle name="Euro 2 3 2 4 2" xfId="436"/>
    <cellStyle name="Euro 2 3 2 5" xfId="437"/>
    <cellStyle name="Euro 2 3 2 6" xfId="438"/>
    <cellStyle name="Euro 2 3 2 7" xfId="439"/>
    <cellStyle name="Euro 2 3 3" xfId="440"/>
    <cellStyle name="Euro 2 3 3 2" xfId="441"/>
    <cellStyle name="Euro 2 3 3 2 2" xfId="442"/>
    <cellStyle name="Euro 2 3 3 3" xfId="443"/>
    <cellStyle name="Euro 2 3 3 3 2" xfId="444"/>
    <cellStyle name="Euro 2 3 3 4" xfId="445"/>
    <cellStyle name="Euro 2 3 3 5" xfId="446"/>
    <cellStyle name="Euro 2 3 3 6" xfId="447"/>
    <cellStyle name="Euro 2 3 4" xfId="448"/>
    <cellStyle name="Euro 2 3 4 2" xfId="449"/>
    <cellStyle name="Euro 2 3 5" xfId="450"/>
    <cellStyle name="Euro 2 3 5 2" xfId="451"/>
    <cellStyle name="Euro 2 3 6" xfId="452"/>
    <cellStyle name="Euro 2 3 7" xfId="453"/>
    <cellStyle name="Euro 2 3 8" xfId="454"/>
    <cellStyle name="Euro 2 4" xfId="455"/>
    <cellStyle name="Euro 2 4 2" xfId="456"/>
    <cellStyle name="Euro 2 4 2 2" xfId="457"/>
    <cellStyle name="Euro 2 4 2 2 2" xfId="458"/>
    <cellStyle name="Euro 2 4 2 2 2 2" xfId="459"/>
    <cellStyle name="Euro 2 4 2 2 3" xfId="460"/>
    <cellStyle name="Euro 2 4 2 2 3 2" xfId="461"/>
    <cellStyle name="Euro 2 4 2 2 4" xfId="462"/>
    <cellStyle name="Euro 2 4 2 2 5" xfId="463"/>
    <cellStyle name="Euro 2 4 2 2 6" xfId="464"/>
    <cellStyle name="Euro 2 4 2 3" xfId="465"/>
    <cellStyle name="Euro 2 4 2 3 2" xfId="466"/>
    <cellStyle name="Euro 2 4 2 4" xfId="467"/>
    <cellStyle name="Euro 2 4 2 4 2" xfId="468"/>
    <cellStyle name="Euro 2 4 2 5" xfId="469"/>
    <cellStyle name="Euro 2 4 2 6" xfId="470"/>
    <cellStyle name="Euro 2 4 2 7" xfId="471"/>
    <cellStyle name="Euro 2 4 3" xfId="472"/>
    <cellStyle name="Euro 2 4 3 2" xfId="473"/>
    <cellStyle name="Euro 2 4 3 2 2" xfId="474"/>
    <cellStyle name="Euro 2 4 3 3" xfId="475"/>
    <cellStyle name="Euro 2 4 3 3 2" xfId="476"/>
    <cellStyle name="Euro 2 4 3 4" xfId="477"/>
    <cellStyle name="Euro 2 4 3 5" xfId="478"/>
    <cellStyle name="Euro 2 4 3 6" xfId="479"/>
    <cellStyle name="Euro 2 4 4" xfId="480"/>
    <cellStyle name="Euro 2 4 4 2" xfId="481"/>
    <cellStyle name="Euro 2 4 5" xfId="482"/>
    <cellStyle name="Euro 2 4 5 2" xfId="483"/>
    <cellStyle name="Euro 2 4 6" xfId="484"/>
    <cellStyle name="Euro 2 4 7" xfId="485"/>
    <cellStyle name="Euro 2 4 8" xfId="486"/>
    <cellStyle name="Euro 2 5" xfId="487"/>
    <cellStyle name="Euro 2 5 2" xfId="488"/>
    <cellStyle name="Euro 2 5 2 2" xfId="489"/>
    <cellStyle name="Euro 2 5 2 2 2" xfId="490"/>
    <cellStyle name="Euro 2 5 2 2 2 2" xfId="491"/>
    <cellStyle name="Euro 2 5 2 2 3" xfId="492"/>
    <cellStyle name="Euro 2 5 2 2 3 2" xfId="493"/>
    <cellStyle name="Euro 2 5 2 2 4" xfId="494"/>
    <cellStyle name="Euro 2 5 2 2 5" xfId="495"/>
    <cellStyle name="Euro 2 5 2 2 6" xfId="496"/>
    <cellStyle name="Euro 2 5 2 3" xfId="497"/>
    <cellStyle name="Euro 2 5 2 3 2" xfId="498"/>
    <cellStyle name="Euro 2 5 2 4" xfId="499"/>
    <cellStyle name="Euro 2 5 2 4 2" xfId="500"/>
    <cellStyle name="Euro 2 5 2 5" xfId="501"/>
    <cellStyle name="Euro 2 5 2 6" xfId="502"/>
    <cellStyle name="Euro 2 5 2 7" xfId="503"/>
    <cellStyle name="Euro 2 5 3" xfId="504"/>
    <cellStyle name="Euro 2 5 3 2" xfId="505"/>
    <cellStyle name="Euro 2 5 3 2 2" xfId="506"/>
    <cellStyle name="Euro 2 5 3 3" xfId="507"/>
    <cellStyle name="Euro 2 5 3 3 2" xfId="508"/>
    <cellStyle name="Euro 2 5 3 4" xfId="509"/>
    <cellStyle name="Euro 2 5 3 5" xfId="510"/>
    <cellStyle name="Euro 2 5 3 6" xfId="511"/>
    <cellStyle name="Euro 2 5 4" xfId="512"/>
    <cellStyle name="Euro 2 5 4 2" xfId="513"/>
    <cellStyle name="Euro 2 5 5" xfId="514"/>
    <cellStyle name="Euro 2 5 5 2" xfId="515"/>
    <cellStyle name="Euro 2 5 6" xfId="516"/>
    <cellStyle name="Euro 2 5 7" xfId="517"/>
    <cellStyle name="Euro 2 5 8" xfId="518"/>
    <cellStyle name="Euro 2 6" xfId="519"/>
    <cellStyle name="Euro 2 6 2" xfId="520"/>
    <cellStyle name="Euro 2 6 2 2" xfId="521"/>
    <cellStyle name="Euro 2 6 2 2 2" xfId="522"/>
    <cellStyle name="Euro 2 6 2 2 2 2" xfId="523"/>
    <cellStyle name="Euro 2 6 2 2 3" xfId="524"/>
    <cellStyle name="Euro 2 6 2 2 3 2" xfId="525"/>
    <cellStyle name="Euro 2 6 2 2 4" xfId="526"/>
    <cellStyle name="Euro 2 6 2 2 5" xfId="527"/>
    <cellStyle name="Euro 2 6 2 2 6" xfId="528"/>
    <cellStyle name="Euro 2 6 2 3" xfId="529"/>
    <cellStyle name="Euro 2 6 2 3 2" xfId="530"/>
    <cellStyle name="Euro 2 6 2 4" xfId="531"/>
    <cellStyle name="Euro 2 6 2 4 2" xfId="532"/>
    <cellStyle name="Euro 2 6 2 5" xfId="533"/>
    <cellStyle name="Euro 2 6 2 6" xfId="534"/>
    <cellStyle name="Euro 2 6 2 7" xfId="535"/>
    <cellStyle name="Euro 2 6 3" xfId="536"/>
    <cellStyle name="Euro 2 6 3 2" xfId="537"/>
    <cellStyle name="Euro 2 6 3 2 2" xfId="538"/>
    <cellStyle name="Euro 2 6 3 3" xfId="539"/>
    <cellStyle name="Euro 2 6 3 3 2" xfId="540"/>
    <cellStyle name="Euro 2 6 3 4" xfId="541"/>
    <cellStyle name="Euro 2 6 3 5" xfId="542"/>
    <cellStyle name="Euro 2 6 3 6" xfId="543"/>
    <cellStyle name="Euro 2 6 4" xfId="544"/>
    <cellStyle name="Euro 2 6 4 2" xfId="545"/>
    <cellStyle name="Euro 2 6 5" xfId="546"/>
    <cellStyle name="Euro 2 6 5 2" xfId="547"/>
    <cellStyle name="Euro 2 6 6" xfId="548"/>
    <cellStyle name="Euro 2 6 7" xfId="549"/>
    <cellStyle name="Euro 2 6 8" xfId="550"/>
    <cellStyle name="Euro 2 7" xfId="551"/>
    <cellStyle name="Euro 2 7 2" xfId="552"/>
    <cellStyle name="Euro 2 7 2 2" xfId="553"/>
    <cellStyle name="Euro 2 7 2 2 2" xfId="554"/>
    <cellStyle name="Euro 2 7 2 2 2 2" xfId="555"/>
    <cellStyle name="Euro 2 7 2 2 3" xfId="556"/>
    <cellStyle name="Euro 2 7 2 2 3 2" xfId="557"/>
    <cellStyle name="Euro 2 7 2 2 4" xfId="558"/>
    <cellStyle name="Euro 2 7 2 2 5" xfId="559"/>
    <cellStyle name="Euro 2 7 2 2 6" xfId="560"/>
    <cellStyle name="Euro 2 7 2 3" xfId="561"/>
    <cellStyle name="Euro 2 7 2 3 2" xfId="562"/>
    <cellStyle name="Euro 2 7 2 4" xfId="563"/>
    <cellStyle name="Euro 2 7 2 4 2" xfId="564"/>
    <cellStyle name="Euro 2 7 2 5" xfId="565"/>
    <cellStyle name="Euro 2 7 2 6" xfId="566"/>
    <cellStyle name="Euro 2 7 2 7" xfId="567"/>
    <cellStyle name="Euro 2 7 3" xfId="568"/>
    <cellStyle name="Euro 2 7 3 2" xfId="569"/>
    <cellStyle name="Euro 2 7 3 2 2" xfId="570"/>
    <cellStyle name="Euro 2 7 3 3" xfId="571"/>
    <cellStyle name="Euro 2 7 3 3 2" xfId="572"/>
    <cellStyle name="Euro 2 7 3 4" xfId="573"/>
    <cellStyle name="Euro 2 7 3 5" xfId="574"/>
    <cellStyle name="Euro 2 7 3 6" xfId="575"/>
    <cellStyle name="Euro 2 7 4" xfId="576"/>
    <cellStyle name="Euro 2 7 4 2" xfId="577"/>
    <cellStyle name="Euro 2 7 5" xfId="578"/>
    <cellStyle name="Euro 2 7 5 2" xfId="579"/>
    <cellStyle name="Euro 2 7 6" xfId="580"/>
    <cellStyle name="Euro 2 7 7" xfId="581"/>
    <cellStyle name="Euro 2 7 8" xfId="582"/>
    <cellStyle name="Euro 2 8" xfId="583"/>
    <cellStyle name="Euro 2 8 2" xfId="584"/>
    <cellStyle name="Euro 2 8 2 2" xfId="585"/>
    <cellStyle name="Euro 2 8 2 2 2" xfId="586"/>
    <cellStyle name="Euro 2 8 2 3" xfId="587"/>
    <cellStyle name="Euro 2 8 2 3 2" xfId="588"/>
    <cellStyle name="Euro 2 8 2 4" xfId="589"/>
    <cellStyle name="Euro 2 8 2 5" xfId="590"/>
    <cellStyle name="Euro 2 8 2 6" xfId="591"/>
    <cellStyle name="Euro 2 8 3" xfId="592"/>
    <cellStyle name="Euro 2 8 3 2" xfId="593"/>
    <cellStyle name="Euro 2 8 4" xfId="594"/>
    <cellStyle name="Euro 2 8 4 2" xfId="595"/>
    <cellStyle name="Euro 2 8 5" xfId="596"/>
    <cellStyle name="Euro 2 8 6" xfId="597"/>
    <cellStyle name="Euro 2 8 7" xfId="598"/>
    <cellStyle name="Euro 2 9" xfId="599"/>
    <cellStyle name="Euro 2 9 2" xfId="600"/>
    <cellStyle name="Euro 2 9 2 2" xfId="601"/>
    <cellStyle name="Euro 2 9 2 2 2" xfId="602"/>
    <cellStyle name="Euro 2 9 2 3" xfId="603"/>
    <cellStyle name="Euro 2 9 2 3 2" xfId="604"/>
    <cellStyle name="Euro 2 9 2 4" xfId="605"/>
    <cellStyle name="Euro 2 9 2 5" xfId="606"/>
    <cellStyle name="Euro 2 9 2 6" xfId="607"/>
    <cellStyle name="Euro 2 9 3" xfId="608"/>
    <cellStyle name="Euro 2 9 3 2" xfId="609"/>
    <cellStyle name="Euro 2 9 4" xfId="610"/>
    <cellStyle name="Euro 2 9 4 2" xfId="611"/>
    <cellStyle name="Euro 2 9 5" xfId="612"/>
    <cellStyle name="Euro 2 9 6" xfId="613"/>
    <cellStyle name="Euro 2 9 7" xfId="614"/>
    <cellStyle name="Euro 2_-2- FOURNITURES BUREAU PAPIER - CONSULTATION MAI 18 AVRIL 20 pour mise en offre" xfId="615"/>
    <cellStyle name="Euro 20" xfId="616"/>
    <cellStyle name="Euro 20 2" xfId="617"/>
    <cellStyle name="Euro 21" xfId="618"/>
    <cellStyle name="Euro 21 2" xfId="619"/>
    <cellStyle name="Euro 22" xfId="620"/>
    <cellStyle name="Euro 23" xfId="621"/>
    <cellStyle name="Euro 24" xfId="622"/>
    <cellStyle name="Euro 25" xfId="623"/>
    <cellStyle name="Euro 3" xfId="624"/>
    <cellStyle name="Euro 3 10" xfId="625"/>
    <cellStyle name="Euro 3 10 2" xfId="626"/>
    <cellStyle name="Euro 3 11" xfId="627"/>
    <cellStyle name="Euro 3 11 2" xfId="628"/>
    <cellStyle name="Euro 3 12" xfId="629"/>
    <cellStyle name="Euro 3 13" xfId="630"/>
    <cellStyle name="Euro 3 14" xfId="631"/>
    <cellStyle name="Euro 3 2" xfId="632"/>
    <cellStyle name="Euro 3 2 2" xfId="633"/>
    <cellStyle name="Euro 3 2 2 2" xfId="634"/>
    <cellStyle name="Euro 3 2 2 2 2" xfId="635"/>
    <cellStyle name="Euro 3 2 2 2 2 2" xfId="636"/>
    <cellStyle name="Euro 3 2 2 2 3" xfId="637"/>
    <cellStyle name="Euro 3 2 2 2 3 2" xfId="638"/>
    <cellStyle name="Euro 3 2 2 2 4" xfId="639"/>
    <cellStyle name="Euro 3 2 2 2 5" xfId="640"/>
    <cellStyle name="Euro 3 2 2 2 6" xfId="641"/>
    <cellStyle name="Euro 3 2 2 3" xfId="642"/>
    <cellStyle name="Euro 3 2 2 3 2" xfId="643"/>
    <cellStyle name="Euro 3 2 2 4" xfId="644"/>
    <cellStyle name="Euro 3 2 2 4 2" xfId="645"/>
    <cellStyle name="Euro 3 2 2 5" xfId="646"/>
    <cellStyle name="Euro 3 2 2 6" xfId="647"/>
    <cellStyle name="Euro 3 2 2 7" xfId="648"/>
    <cellStyle name="Euro 3 2 3" xfId="649"/>
    <cellStyle name="Euro 3 2 3 2" xfId="650"/>
    <cellStyle name="Euro 3 2 3 2 2" xfId="651"/>
    <cellStyle name="Euro 3 2 3 3" xfId="652"/>
    <cellStyle name="Euro 3 2 3 3 2" xfId="653"/>
    <cellStyle name="Euro 3 2 3 4" xfId="654"/>
    <cellStyle name="Euro 3 2 3 5" xfId="655"/>
    <cellStyle name="Euro 3 2 3 6" xfId="656"/>
    <cellStyle name="Euro 3 2 4" xfId="657"/>
    <cellStyle name="Euro 3 2 4 2" xfId="658"/>
    <cellStyle name="Euro 3 2 5" xfId="659"/>
    <cellStyle name="Euro 3 2 5 2" xfId="660"/>
    <cellStyle name="Euro 3 2 6" xfId="661"/>
    <cellStyle name="Euro 3 2 7" xfId="662"/>
    <cellStyle name="Euro 3 2 8" xfId="663"/>
    <cellStyle name="Euro 3 3" xfId="664"/>
    <cellStyle name="Euro 3 3 2" xfId="665"/>
    <cellStyle name="Euro 3 3 2 2" xfId="666"/>
    <cellStyle name="Euro 3 3 2 2 2" xfId="667"/>
    <cellStyle name="Euro 3 3 2 2 2 2" xfId="668"/>
    <cellStyle name="Euro 3 3 2 2 3" xfId="669"/>
    <cellStyle name="Euro 3 3 2 2 3 2" xfId="670"/>
    <cellStyle name="Euro 3 3 2 2 4" xfId="671"/>
    <cellStyle name="Euro 3 3 2 2 5" xfId="672"/>
    <cellStyle name="Euro 3 3 2 2 6" xfId="673"/>
    <cellStyle name="Euro 3 3 2 3" xfId="674"/>
    <cellStyle name="Euro 3 3 2 3 2" xfId="675"/>
    <cellStyle name="Euro 3 3 2 4" xfId="676"/>
    <cellStyle name="Euro 3 3 2 4 2" xfId="677"/>
    <cellStyle name="Euro 3 3 2 5" xfId="678"/>
    <cellStyle name="Euro 3 3 2 6" xfId="679"/>
    <cellStyle name="Euro 3 3 2 7" xfId="680"/>
    <cellStyle name="Euro 3 3 3" xfId="681"/>
    <cellStyle name="Euro 3 3 3 2" xfId="682"/>
    <cellStyle name="Euro 3 3 3 2 2" xfId="683"/>
    <cellStyle name="Euro 3 3 3 3" xfId="684"/>
    <cellStyle name="Euro 3 3 3 3 2" xfId="685"/>
    <cellStyle name="Euro 3 3 3 4" xfId="686"/>
    <cellStyle name="Euro 3 3 3 5" xfId="687"/>
    <cellStyle name="Euro 3 3 3 6" xfId="688"/>
    <cellStyle name="Euro 3 3 4" xfId="689"/>
    <cellStyle name="Euro 3 3 4 2" xfId="690"/>
    <cellStyle name="Euro 3 3 5" xfId="691"/>
    <cellStyle name="Euro 3 3 5 2" xfId="692"/>
    <cellStyle name="Euro 3 3 6" xfId="693"/>
    <cellStyle name="Euro 3 3 7" xfId="694"/>
    <cellStyle name="Euro 3 3 8" xfId="695"/>
    <cellStyle name="Euro 3 4" xfId="696"/>
    <cellStyle name="Euro 3 4 2" xfId="697"/>
    <cellStyle name="Euro 3 4 2 2" xfId="698"/>
    <cellStyle name="Euro 3 4 2 2 2" xfId="699"/>
    <cellStyle name="Euro 3 4 2 2 2 2" xfId="700"/>
    <cellStyle name="Euro 3 4 2 2 3" xfId="701"/>
    <cellStyle name="Euro 3 4 2 2 3 2" xfId="702"/>
    <cellStyle name="Euro 3 4 2 2 4" xfId="703"/>
    <cellStyle name="Euro 3 4 2 2 5" xfId="704"/>
    <cellStyle name="Euro 3 4 2 2 6" xfId="705"/>
    <cellStyle name="Euro 3 4 2 3" xfId="706"/>
    <cellStyle name="Euro 3 4 2 3 2" xfId="707"/>
    <cellStyle name="Euro 3 4 2 4" xfId="708"/>
    <cellStyle name="Euro 3 4 2 4 2" xfId="709"/>
    <cellStyle name="Euro 3 4 2 5" xfId="710"/>
    <cellStyle name="Euro 3 4 2 6" xfId="711"/>
    <cellStyle name="Euro 3 4 2 7" xfId="712"/>
    <cellStyle name="Euro 3 4 3" xfId="713"/>
    <cellStyle name="Euro 3 4 3 2" xfId="714"/>
    <cellStyle name="Euro 3 4 3 2 2" xfId="715"/>
    <cellStyle name="Euro 3 4 3 3" xfId="716"/>
    <cellStyle name="Euro 3 4 3 3 2" xfId="717"/>
    <cellStyle name="Euro 3 4 3 4" xfId="718"/>
    <cellStyle name="Euro 3 4 3 5" xfId="719"/>
    <cellStyle name="Euro 3 4 3 6" xfId="720"/>
    <cellStyle name="Euro 3 4 4" xfId="721"/>
    <cellStyle name="Euro 3 4 4 2" xfId="722"/>
    <cellStyle name="Euro 3 4 5" xfId="723"/>
    <cellStyle name="Euro 3 4 5 2" xfId="724"/>
    <cellStyle name="Euro 3 4 6" xfId="725"/>
    <cellStyle name="Euro 3 4 7" xfId="726"/>
    <cellStyle name="Euro 3 4 8" xfId="727"/>
    <cellStyle name="Euro 3 5" xfId="728"/>
    <cellStyle name="Euro 3 5 2" xfId="729"/>
    <cellStyle name="Euro 3 5 2 2" xfId="730"/>
    <cellStyle name="Euro 3 5 2 2 2" xfId="731"/>
    <cellStyle name="Euro 3 5 2 2 2 2" xfId="732"/>
    <cellStyle name="Euro 3 5 2 2 3" xfId="733"/>
    <cellStyle name="Euro 3 5 2 2 3 2" xfId="734"/>
    <cellStyle name="Euro 3 5 2 2 4" xfId="735"/>
    <cellStyle name="Euro 3 5 2 2 5" xfId="736"/>
    <cellStyle name="Euro 3 5 2 2 6" xfId="737"/>
    <cellStyle name="Euro 3 5 2 3" xfId="738"/>
    <cellStyle name="Euro 3 5 2 3 2" xfId="739"/>
    <cellStyle name="Euro 3 5 2 4" xfId="740"/>
    <cellStyle name="Euro 3 5 2 4 2" xfId="741"/>
    <cellStyle name="Euro 3 5 2 5" xfId="742"/>
    <cellStyle name="Euro 3 5 2 6" xfId="743"/>
    <cellStyle name="Euro 3 5 2 7" xfId="744"/>
    <cellStyle name="Euro 3 5 3" xfId="745"/>
    <cellStyle name="Euro 3 5 3 2" xfId="746"/>
    <cellStyle name="Euro 3 5 3 2 2" xfId="747"/>
    <cellStyle name="Euro 3 5 3 3" xfId="748"/>
    <cellStyle name="Euro 3 5 3 3 2" xfId="749"/>
    <cellStyle name="Euro 3 5 3 4" xfId="750"/>
    <cellStyle name="Euro 3 5 3 5" xfId="751"/>
    <cellStyle name="Euro 3 5 3 6" xfId="752"/>
    <cellStyle name="Euro 3 5 4" xfId="753"/>
    <cellStyle name="Euro 3 5 4 2" xfId="754"/>
    <cellStyle name="Euro 3 5 5" xfId="755"/>
    <cellStyle name="Euro 3 5 5 2" xfId="756"/>
    <cellStyle name="Euro 3 5 6" xfId="757"/>
    <cellStyle name="Euro 3 5 7" xfId="758"/>
    <cellStyle name="Euro 3 5 8" xfId="759"/>
    <cellStyle name="Euro 3 6" xfId="760"/>
    <cellStyle name="Euro 3 6 2" xfId="761"/>
    <cellStyle name="Euro 3 6 2 2" xfId="762"/>
    <cellStyle name="Euro 3 6 2 2 2" xfId="763"/>
    <cellStyle name="Euro 3 6 2 2 2 2" xfId="764"/>
    <cellStyle name="Euro 3 6 2 2 3" xfId="765"/>
    <cellStyle name="Euro 3 6 2 2 3 2" xfId="766"/>
    <cellStyle name="Euro 3 6 2 2 4" xfId="767"/>
    <cellStyle name="Euro 3 6 2 2 5" xfId="768"/>
    <cellStyle name="Euro 3 6 2 2 6" xfId="769"/>
    <cellStyle name="Euro 3 6 2 3" xfId="770"/>
    <cellStyle name="Euro 3 6 2 3 2" xfId="771"/>
    <cellStyle name="Euro 3 6 2 4" xfId="772"/>
    <cellStyle name="Euro 3 6 2 4 2" xfId="773"/>
    <cellStyle name="Euro 3 6 2 5" xfId="774"/>
    <cellStyle name="Euro 3 6 2 6" xfId="775"/>
    <cellStyle name="Euro 3 6 2 7" xfId="776"/>
    <cellStyle name="Euro 3 6 3" xfId="777"/>
    <cellStyle name="Euro 3 6 3 2" xfId="778"/>
    <cellStyle name="Euro 3 6 3 2 2" xfId="779"/>
    <cellStyle name="Euro 3 6 3 3" xfId="780"/>
    <cellStyle name="Euro 3 6 3 3 2" xfId="781"/>
    <cellStyle name="Euro 3 6 3 4" xfId="782"/>
    <cellStyle name="Euro 3 6 3 5" xfId="783"/>
    <cellStyle name="Euro 3 6 3 6" xfId="784"/>
    <cellStyle name="Euro 3 6 4" xfId="785"/>
    <cellStyle name="Euro 3 6 4 2" xfId="786"/>
    <cellStyle name="Euro 3 6 5" xfId="787"/>
    <cellStyle name="Euro 3 6 5 2" xfId="788"/>
    <cellStyle name="Euro 3 6 6" xfId="789"/>
    <cellStyle name="Euro 3 6 7" xfId="790"/>
    <cellStyle name="Euro 3 6 8" xfId="791"/>
    <cellStyle name="Euro 3 7" xfId="792"/>
    <cellStyle name="Euro 3 7 2" xfId="793"/>
    <cellStyle name="Euro 3 7 2 2" xfId="794"/>
    <cellStyle name="Euro 3 7 2 2 2" xfId="795"/>
    <cellStyle name="Euro 3 7 2 3" xfId="796"/>
    <cellStyle name="Euro 3 7 2 3 2" xfId="797"/>
    <cellStyle name="Euro 3 7 2 4" xfId="798"/>
    <cellStyle name="Euro 3 7 2 5" xfId="799"/>
    <cellStyle name="Euro 3 7 2 6" xfId="800"/>
    <cellStyle name="Euro 3 7 3" xfId="801"/>
    <cellStyle name="Euro 3 7 3 2" xfId="802"/>
    <cellStyle name="Euro 3 7 4" xfId="803"/>
    <cellStyle name="Euro 3 7 4 2" xfId="804"/>
    <cellStyle name="Euro 3 7 5" xfId="805"/>
    <cellStyle name="Euro 3 7 6" xfId="806"/>
    <cellStyle name="Euro 3 7 7" xfId="807"/>
    <cellStyle name="Euro 3 8" xfId="808"/>
    <cellStyle name="Euro 3 8 2" xfId="809"/>
    <cellStyle name="Euro 3 8 2 2" xfId="810"/>
    <cellStyle name="Euro 3 8 2 2 2" xfId="811"/>
    <cellStyle name="Euro 3 8 2 3" xfId="812"/>
    <cellStyle name="Euro 3 8 2 3 2" xfId="813"/>
    <cellStyle name="Euro 3 8 2 4" xfId="814"/>
    <cellStyle name="Euro 3 8 2 5" xfId="815"/>
    <cellStyle name="Euro 3 8 2 6" xfId="816"/>
    <cellStyle name="Euro 3 8 3" xfId="817"/>
    <cellStyle name="Euro 3 8 3 2" xfId="818"/>
    <cellStyle name="Euro 3 8 4" xfId="819"/>
    <cellStyle name="Euro 3 8 4 2" xfId="820"/>
    <cellStyle name="Euro 3 8 5" xfId="821"/>
    <cellStyle name="Euro 3 8 6" xfId="822"/>
    <cellStyle name="Euro 3 8 7" xfId="823"/>
    <cellStyle name="Euro 3 9" xfId="824"/>
    <cellStyle name="Euro 3 9 2" xfId="825"/>
    <cellStyle name="Euro 3 9 2 2" xfId="826"/>
    <cellStyle name="Euro 3 9 3" xfId="827"/>
    <cellStyle name="Euro 3 9 3 2" xfId="828"/>
    <cellStyle name="Euro 3 9 4" xfId="829"/>
    <cellStyle name="Euro 3 9 5" xfId="830"/>
    <cellStyle name="Euro 3 9 6" xfId="831"/>
    <cellStyle name="Euro 4" xfId="832"/>
    <cellStyle name="Euro 4 2" xfId="833"/>
    <cellStyle name="Euro 4 2 2" xfId="834"/>
    <cellStyle name="Euro 4 2 2 2" xfId="835"/>
    <cellStyle name="Euro 4 2 2 2 2" xfId="836"/>
    <cellStyle name="Euro 4 2 2 3" xfId="837"/>
    <cellStyle name="Euro 4 2 2 3 2" xfId="838"/>
    <cellStyle name="Euro 4 2 2 4" xfId="839"/>
    <cellStyle name="Euro 4 2 2 5" xfId="840"/>
    <cellStyle name="Euro 4 2 2 6" xfId="841"/>
    <cellStyle name="Euro 4 2 3" xfId="842"/>
    <cellStyle name="Euro 4 2 3 2" xfId="843"/>
    <cellStyle name="Euro 4 2 4" xfId="844"/>
    <cellStyle name="Euro 4 2 4 2" xfId="845"/>
    <cellStyle name="Euro 4 2 5" xfId="846"/>
    <cellStyle name="Euro 4 2 6" xfId="847"/>
    <cellStyle name="Euro 4 2 7" xfId="848"/>
    <cellStyle name="Euro 4 3" xfId="849"/>
    <cellStyle name="Euro 4 3 2" xfId="850"/>
    <cellStyle name="Euro 4 3 2 2" xfId="851"/>
    <cellStyle name="Euro 4 3 3" xfId="852"/>
    <cellStyle name="Euro 4 3 3 2" xfId="853"/>
    <cellStyle name="Euro 4 3 4" xfId="854"/>
    <cellStyle name="Euro 4 3 5" xfId="855"/>
    <cellStyle name="Euro 4 3 6" xfId="856"/>
    <cellStyle name="Euro 4 4" xfId="857"/>
    <cellStyle name="Euro 4 4 2" xfId="858"/>
    <cellStyle name="Euro 4 5" xfId="859"/>
    <cellStyle name="Euro 4 5 2" xfId="860"/>
    <cellStyle name="Euro 4 6" xfId="861"/>
    <cellStyle name="Euro 4 7" xfId="862"/>
    <cellStyle name="Euro 4 8" xfId="863"/>
    <cellStyle name="Euro 5" xfId="864"/>
    <cellStyle name="Euro 5 2" xfId="865"/>
    <cellStyle name="Euro 5 2 2" xfId="866"/>
    <cellStyle name="Euro 5 2 2 2" xfId="867"/>
    <cellStyle name="Euro 5 2 2 2 2" xfId="868"/>
    <cellStyle name="Euro 5 2 2 3" xfId="869"/>
    <cellStyle name="Euro 5 2 2 3 2" xfId="870"/>
    <cellStyle name="Euro 5 2 2 4" xfId="871"/>
    <cellStyle name="Euro 5 2 2 5" xfId="872"/>
    <cellStyle name="Euro 5 2 2 6" xfId="873"/>
    <cellStyle name="Euro 5 2 3" xfId="874"/>
    <cellStyle name="Euro 5 2 3 2" xfId="875"/>
    <cellStyle name="Euro 5 2 4" xfId="876"/>
    <cellStyle name="Euro 5 2 4 2" xfId="877"/>
    <cellStyle name="Euro 5 2 5" xfId="878"/>
    <cellStyle name="Euro 5 2 6" xfId="879"/>
    <cellStyle name="Euro 5 2 7" xfId="880"/>
    <cellStyle name="Euro 5 3" xfId="881"/>
    <cellStyle name="Euro 5 3 2" xfId="882"/>
    <cellStyle name="Euro 5 3 2 2" xfId="883"/>
    <cellStyle name="Euro 5 3 3" xfId="884"/>
    <cellStyle name="Euro 5 3 3 2" xfId="885"/>
    <cellStyle name="Euro 5 3 4" xfId="886"/>
    <cellStyle name="Euro 5 3 5" xfId="887"/>
    <cellStyle name="Euro 5 3 6" xfId="888"/>
    <cellStyle name="Euro 5 4" xfId="889"/>
    <cellStyle name="Euro 5 4 2" xfId="890"/>
    <cellStyle name="Euro 5 5" xfId="891"/>
    <cellStyle name="Euro 5 5 2" xfId="892"/>
    <cellStyle name="Euro 5 6" xfId="893"/>
    <cellStyle name="Euro 5 7" xfId="894"/>
    <cellStyle name="Euro 5 8" xfId="895"/>
    <cellStyle name="Euro 6" xfId="896"/>
    <cellStyle name="Euro 6 2" xfId="897"/>
    <cellStyle name="Euro 6 2 2" xfId="898"/>
    <cellStyle name="Euro 6 2 2 2" xfId="899"/>
    <cellStyle name="Euro 6 2 2 2 2" xfId="900"/>
    <cellStyle name="Euro 6 2 2 3" xfId="901"/>
    <cellStyle name="Euro 6 2 2 3 2" xfId="902"/>
    <cellStyle name="Euro 6 2 2 4" xfId="903"/>
    <cellStyle name="Euro 6 2 2 5" xfId="904"/>
    <cellStyle name="Euro 6 2 2 6" xfId="905"/>
    <cellStyle name="Euro 6 2 3" xfId="906"/>
    <cellStyle name="Euro 6 2 3 2" xfId="907"/>
    <cellStyle name="Euro 6 2 4" xfId="908"/>
    <cellStyle name="Euro 6 2 4 2" xfId="909"/>
    <cellStyle name="Euro 6 2 5" xfId="910"/>
    <cellStyle name="Euro 6 2 6" xfId="911"/>
    <cellStyle name="Euro 6 2 7" xfId="912"/>
    <cellStyle name="Euro 6 3" xfId="913"/>
    <cellStyle name="Euro 6 3 2" xfId="914"/>
    <cellStyle name="Euro 6 3 2 2" xfId="915"/>
    <cellStyle name="Euro 6 3 3" xfId="916"/>
    <cellStyle name="Euro 6 3 3 2" xfId="917"/>
    <cellStyle name="Euro 6 3 4" xfId="918"/>
    <cellStyle name="Euro 6 3 5" xfId="919"/>
    <cellStyle name="Euro 6 3 6" xfId="920"/>
    <cellStyle name="Euro 6 4" xfId="921"/>
    <cellStyle name="Euro 6 4 2" xfId="922"/>
    <cellStyle name="Euro 6 5" xfId="923"/>
    <cellStyle name="Euro 6 5 2" xfId="924"/>
    <cellStyle name="Euro 6 6" xfId="925"/>
    <cellStyle name="Euro 6 7" xfId="926"/>
    <cellStyle name="Euro 6 8" xfId="927"/>
    <cellStyle name="Euro 7" xfId="928"/>
    <cellStyle name="Euro 7 2" xfId="929"/>
    <cellStyle name="Euro 7 2 2" xfId="930"/>
    <cellStyle name="Euro 7 2 2 2" xfId="931"/>
    <cellStyle name="Euro 7 2 2 2 2" xfId="932"/>
    <cellStyle name="Euro 7 2 2 3" xfId="933"/>
    <cellStyle name="Euro 7 2 2 3 2" xfId="934"/>
    <cellStyle name="Euro 7 2 2 4" xfId="935"/>
    <cellStyle name="Euro 7 2 2 5" xfId="936"/>
    <cellStyle name="Euro 7 2 2 6" xfId="937"/>
    <cellStyle name="Euro 7 2 3" xfId="938"/>
    <cellStyle name="Euro 7 2 3 2" xfId="939"/>
    <cellStyle name="Euro 7 2 4" xfId="940"/>
    <cellStyle name="Euro 7 2 4 2" xfId="941"/>
    <cellStyle name="Euro 7 2 5" xfId="942"/>
    <cellStyle name="Euro 7 2 6" xfId="943"/>
    <cellStyle name="Euro 7 2 7" xfId="944"/>
    <cellStyle name="Euro 7 3" xfId="945"/>
    <cellStyle name="Euro 7 3 2" xfId="946"/>
    <cellStyle name="Euro 7 3 2 2" xfId="947"/>
    <cellStyle name="Euro 7 3 3" xfId="948"/>
    <cellStyle name="Euro 7 3 3 2" xfId="949"/>
    <cellStyle name="Euro 7 3 4" xfId="950"/>
    <cellStyle name="Euro 7 3 5" xfId="951"/>
    <cellStyle name="Euro 7 3 6" xfId="952"/>
    <cellStyle name="Euro 7 4" xfId="953"/>
    <cellStyle name="Euro 7 4 2" xfId="954"/>
    <cellStyle name="Euro 7 5" xfId="955"/>
    <cellStyle name="Euro 7 5 2" xfId="956"/>
    <cellStyle name="Euro 7 6" xfId="957"/>
    <cellStyle name="Euro 7 7" xfId="958"/>
    <cellStyle name="Euro 7 8" xfId="959"/>
    <cellStyle name="Euro 8" xfId="960"/>
    <cellStyle name="Euro 8 2" xfId="961"/>
    <cellStyle name="Euro 8 2 2" xfId="962"/>
    <cellStyle name="Euro 8 2 2 2" xfId="963"/>
    <cellStyle name="Euro 8 2 2 2 2" xfId="964"/>
    <cellStyle name="Euro 8 2 2 3" xfId="965"/>
    <cellStyle name="Euro 8 2 2 3 2" xfId="966"/>
    <cellStyle name="Euro 8 2 2 4" xfId="967"/>
    <cellStyle name="Euro 8 2 2 5" xfId="968"/>
    <cellStyle name="Euro 8 2 2 6" xfId="969"/>
    <cellStyle name="Euro 8 2 3" xfId="970"/>
    <cellStyle name="Euro 8 2 3 2" xfId="971"/>
    <cellStyle name="Euro 8 2 4" xfId="972"/>
    <cellStyle name="Euro 8 2 4 2" xfId="973"/>
    <cellStyle name="Euro 8 2 5" xfId="974"/>
    <cellStyle name="Euro 8 2 6" xfId="975"/>
    <cellStyle name="Euro 8 2 7" xfId="976"/>
    <cellStyle name="Euro 8 3" xfId="977"/>
    <cellStyle name="Euro 8 3 2" xfId="978"/>
    <cellStyle name="Euro 8 3 2 2" xfId="979"/>
    <cellStyle name="Euro 8 3 3" xfId="980"/>
    <cellStyle name="Euro 8 3 3 2" xfId="981"/>
    <cellStyle name="Euro 8 3 4" xfId="982"/>
    <cellStyle name="Euro 8 3 5" xfId="983"/>
    <cellStyle name="Euro 8 3 6" xfId="984"/>
    <cellStyle name="Euro 8 4" xfId="985"/>
    <cellStyle name="Euro 8 4 2" xfId="986"/>
    <cellStyle name="Euro 8 5" xfId="987"/>
    <cellStyle name="Euro 8 5 2" xfId="988"/>
    <cellStyle name="Euro 8 6" xfId="989"/>
    <cellStyle name="Euro 8 7" xfId="990"/>
    <cellStyle name="Euro 8 8" xfId="991"/>
    <cellStyle name="Euro 9" xfId="992"/>
    <cellStyle name="Euro 9 2" xfId="993"/>
    <cellStyle name="Euro 9 2 2" xfId="994"/>
    <cellStyle name="Euro 9 2 2 2" xfId="995"/>
    <cellStyle name="Euro 9 2 2 2 2" xfId="996"/>
    <cellStyle name="Euro 9 2 2 3" xfId="997"/>
    <cellStyle name="Euro 9 2 2 3 2" xfId="998"/>
    <cellStyle name="Euro 9 2 2 4" xfId="999"/>
    <cellStyle name="Euro 9 2 2 5" xfId="1000"/>
    <cellStyle name="Euro 9 2 2 6" xfId="1001"/>
    <cellStyle name="Euro 9 2 3" xfId="1002"/>
    <cellStyle name="Euro 9 2 3 2" xfId="1003"/>
    <cellStyle name="Euro 9 2 4" xfId="1004"/>
    <cellStyle name="Euro 9 2 4 2" xfId="1005"/>
    <cellStyle name="Euro 9 2 5" xfId="1006"/>
    <cellStyle name="Euro 9 2 6" xfId="1007"/>
    <cellStyle name="Euro 9 2 7" xfId="1008"/>
    <cellStyle name="Euro 9 3" xfId="1009"/>
    <cellStyle name="Euro 9 3 2" xfId="1010"/>
    <cellStyle name="Euro 9 3 2 2" xfId="1011"/>
    <cellStyle name="Euro 9 3 3" xfId="1012"/>
    <cellStyle name="Euro 9 3 3 2" xfId="1013"/>
    <cellStyle name="Euro 9 3 4" xfId="1014"/>
    <cellStyle name="Euro 9 3 5" xfId="1015"/>
    <cellStyle name="Euro 9 3 6" xfId="1016"/>
    <cellStyle name="Euro 9 4" xfId="1017"/>
    <cellStyle name="Euro 9 4 2" xfId="1018"/>
    <cellStyle name="Euro 9 5" xfId="1019"/>
    <cellStyle name="Euro 9 5 2" xfId="1020"/>
    <cellStyle name="Euro 9 6" xfId="1021"/>
    <cellStyle name="Euro 9 7" xfId="1022"/>
    <cellStyle name="Euro 9 8" xfId="1023"/>
    <cellStyle name="Euro_-2- FOURNITURES BUREAU PAPIER - CONSULTATION MAI 18 AVRIL 20 pour mise en offre" xfId="1024"/>
    <cellStyle name="Footnote" xfId="1025"/>
    <cellStyle name="Footnote 1" xfId="1026"/>
    <cellStyle name="Good" xfId="1027"/>
    <cellStyle name="Good 1" xfId="1028"/>
    <cellStyle name="Heading" xfId="1029"/>
    <cellStyle name="Heading 1" xfId="1030"/>
    <cellStyle name="Heading 1 1" xfId="1031"/>
    <cellStyle name="Heading 2" xfId="1032"/>
    <cellStyle name="Heading 2 1" xfId="1033"/>
    <cellStyle name="Heading 3" xfId="1034"/>
    <cellStyle name="Insatisfaisant 2" xfId="1035"/>
    <cellStyle name="Insatisfaisant 3" xfId="1036"/>
    <cellStyle name="Lien hypertexte" xfId="1131" builtinId="8" hidden="1"/>
    <cellStyle name="Lien hypertexte" xfId="1133" builtinId="8" hidden="1"/>
    <cellStyle name="Lien hypertexte" xfId="1135" builtinId="8" hidden="1"/>
    <cellStyle name="Lien hypertexte" xfId="1137" builtinId="8" hidden="1"/>
    <cellStyle name="Lien hypertexte" xfId="1139" builtinId="8" hidden="1"/>
    <cellStyle name="Lien hypertexte" xfId="1141" builtinId="8" hidden="1"/>
    <cellStyle name="Lien hypertexte" xfId="1143" builtinId="8" hidden="1"/>
    <cellStyle name="Lien hypertexte" xfId="1145" builtinId="8" hidden="1"/>
    <cellStyle name="Lien hypertexte" xfId="1147" builtinId="8" hidden="1"/>
    <cellStyle name="Lien hypertexte" xfId="1149" builtinId="8" hidden="1"/>
    <cellStyle name="Lien hypertexte" xfId="1151" builtinId="8" hidden="1"/>
    <cellStyle name="Lien hypertexte" xfId="1153" builtinId="8" hidden="1"/>
    <cellStyle name="Lien hypertexte" xfId="1155" builtinId="8" hidden="1"/>
    <cellStyle name="Lien hypertexte" xfId="1157" builtinId="8" hidden="1"/>
    <cellStyle name="Lien hypertexte" xfId="1159" builtinId="8" hidden="1"/>
    <cellStyle name="Lien hypertexte" xfId="1161" builtinId="8" hidden="1"/>
    <cellStyle name="Lien hypertexte" xfId="1163" builtinId="8" hidden="1"/>
    <cellStyle name="Lien hypertexte" xfId="1165" builtinId="8" hidden="1"/>
    <cellStyle name="Lien hypertexte" xfId="1167" builtinId="8" hidden="1"/>
    <cellStyle name="Lien hypertexte" xfId="1169" builtinId="8" hidden="1"/>
    <cellStyle name="Lien hypertexte" xfId="1171" builtinId="8" hidden="1"/>
    <cellStyle name="Lien hypertexte" xfId="1173" builtinId="8" hidden="1"/>
    <cellStyle name="Lien hypertexte" xfId="1175" builtinId="8" hidden="1"/>
    <cellStyle name="Lien hypertexte" xfId="1177" builtinId="8" hidden="1"/>
    <cellStyle name="Lien hypertexte" xfId="1179" builtinId="8" hidden="1"/>
    <cellStyle name="Lien hypertexte" xfId="1181" builtinId="8" hidden="1"/>
    <cellStyle name="Lien hypertexte" xfId="1183" builtinId="8" hidden="1"/>
    <cellStyle name="Lien hypertexte" xfId="1185" builtinId="8" hidden="1"/>
    <cellStyle name="Lien hypertexte" xfId="1187" builtinId="8" hidden="1"/>
    <cellStyle name="Lien hypertexte" xfId="1189" builtinId="8" hidden="1"/>
    <cellStyle name="Lien hypertexte" xfId="1191" builtinId="8" hidden="1"/>
    <cellStyle name="Lien hypertexte" xfId="1193" builtinId="8" hidden="1"/>
    <cellStyle name="Lien hypertexte" xfId="1195" builtinId="8" hidden="1"/>
    <cellStyle name="Lien hypertexte" xfId="1197" builtinId="8" hidden="1"/>
    <cellStyle name="Lien hypertexte" xfId="1199" builtinId="8" hidden="1"/>
    <cellStyle name="Lien hypertexte" xfId="1201" builtinId="8" hidden="1"/>
    <cellStyle name="Lien hypertexte" xfId="1203" builtinId="8" hidden="1"/>
    <cellStyle name="Lien hypertexte" xfId="1205" builtinId="8" hidden="1"/>
    <cellStyle name="Lien hypertexte" xfId="1207" builtinId="8" hidden="1"/>
    <cellStyle name="Lien hypertexte" xfId="1209" builtinId="8" hidden="1"/>
    <cellStyle name="Lien hypertexte" xfId="1211" builtinId="8" hidden="1"/>
    <cellStyle name="Lien hypertexte" xfId="1213" builtinId="8" hidden="1"/>
    <cellStyle name="Lien hypertexte" xfId="1215" builtinId="8" hidden="1"/>
    <cellStyle name="Lien hypertexte 2" xfId="1037"/>
    <cellStyle name="Lien hypertexte 2 2" xfId="1038"/>
    <cellStyle name="Lien hypertexte 3" xfId="1039"/>
    <cellStyle name="Lien hypertexte 3 2" xfId="1040"/>
    <cellStyle name="Lien hypertexte 3 3" xfId="1041"/>
    <cellStyle name="Lien hypertexte visité" xfId="1132" builtinId="9" hidden="1"/>
    <cellStyle name="Lien hypertexte visité" xfId="1134" builtinId="9" hidden="1"/>
    <cellStyle name="Lien hypertexte visité" xfId="1136" builtinId="9" hidden="1"/>
    <cellStyle name="Lien hypertexte visité" xfId="1138" builtinId="9" hidden="1"/>
    <cellStyle name="Lien hypertexte visité" xfId="1140" builtinId="9" hidden="1"/>
    <cellStyle name="Lien hypertexte visité" xfId="1142" builtinId="9" hidden="1"/>
    <cellStyle name="Lien hypertexte visité" xfId="1144" builtinId="9" hidden="1"/>
    <cellStyle name="Lien hypertexte visité" xfId="1146" builtinId="9" hidden="1"/>
    <cellStyle name="Lien hypertexte visité" xfId="1148" builtinId="9" hidden="1"/>
    <cellStyle name="Lien hypertexte visité" xfId="1150" builtinId="9" hidden="1"/>
    <cellStyle name="Lien hypertexte visité" xfId="1152" builtinId="9" hidden="1"/>
    <cellStyle name="Lien hypertexte visité" xfId="1154" builtinId="9" hidden="1"/>
    <cellStyle name="Lien hypertexte visité" xfId="1156" builtinId="9" hidden="1"/>
    <cellStyle name="Lien hypertexte visité" xfId="1158" builtinId="9" hidden="1"/>
    <cellStyle name="Lien hypertexte visité" xfId="1160" builtinId="9" hidden="1"/>
    <cellStyle name="Lien hypertexte visité" xfId="1162" builtinId="9" hidden="1"/>
    <cellStyle name="Lien hypertexte visité" xfId="1164" builtinId="9" hidden="1"/>
    <cellStyle name="Lien hypertexte visité" xfId="1166" builtinId="9" hidden="1"/>
    <cellStyle name="Lien hypertexte visité" xfId="1168" builtinId="9" hidden="1"/>
    <cellStyle name="Lien hypertexte visité" xfId="1170" builtinId="9" hidden="1"/>
    <cellStyle name="Lien hypertexte visité" xfId="1172" builtinId="9" hidden="1"/>
    <cellStyle name="Lien hypertexte visité" xfId="1174" builtinId="9" hidden="1"/>
    <cellStyle name="Lien hypertexte visité" xfId="1176" builtinId="9" hidden="1"/>
    <cellStyle name="Lien hypertexte visité" xfId="1178" builtinId="9" hidden="1"/>
    <cellStyle name="Lien hypertexte visité" xfId="1180" builtinId="9" hidden="1"/>
    <cellStyle name="Lien hypertexte visité" xfId="1182" builtinId="9" hidden="1"/>
    <cellStyle name="Lien hypertexte visité" xfId="1184" builtinId="9" hidden="1"/>
    <cellStyle name="Lien hypertexte visité" xfId="1186" builtinId="9" hidden="1"/>
    <cellStyle name="Lien hypertexte visité" xfId="1188" builtinId="9" hidden="1"/>
    <cellStyle name="Lien hypertexte visité" xfId="1190" builtinId="9" hidden="1"/>
    <cellStyle name="Lien hypertexte visité" xfId="1192" builtinId="9" hidden="1"/>
    <cellStyle name="Lien hypertexte visité" xfId="1194" builtinId="9" hidden="1"/>
    <cellStyle name="Lien hypertexte visité" xfId="1196" builtinId="9" hidden="1"/>
    <cellStyle name="Lien hypertexte visité" xfId="1198" builtinId="9" hidden="1"/>
    <cellStyle name="Lien hypertexte visité" xfId="1200" builtinId="9" hidden="1"/>
    <cellStyle name="Lien hypertexte visité" xfId="1202" builtinId="9" hidden="1"/>
    <cellStyle name="Lien hypertexte visité" xfId="1204" builtinId="9" hidden="1"/>
    <cellStyle name="Lien hypertexte visité" xfId="1206" builtinId="9" hidden="1"/>
    <cellStyle name="Lien hypertexte visité" xfId="1208" builtinId="9" hidden="1"/>
    <cellStyle name="Lien hypertexte visité" xfId="1210" builtinId="9" hidden="1"/>
    <cellStyle name="Lien hypertexte visité" xfId="1212" builtinId="9" hidden="1"/>
    <cellStyle name="Lien hypertexte visité" xfId="1214" builtinId="9" hidden="1"/>
    <cellStyle name="Lien hypertexte visité" xfId="1216" builtinId="9" hidden="1"/>
    <cellStyle name="Monétaire" xfId="1" builtinId="4"/>
    <cellStyle name="Monétaire 2" xfId="1042"/>
    <cellStyle name="Monétaire 2 2" xfId="1043"/>
    <cellStyle name="Monétaire 2 2 2" xfId="1044"/>
    <cellStyle name="Monétaire 2 3" xfId="1045"/>
    <cellStyle name="Monétaire 2 3 2" xfId="1046"/>
    <cellStyle name="Monétaire 2 4" xfId="1047"/>
    <cellStyle name="Monétaire 2_-2- FOURNITURES BUREAU PAPIER - CONSULTATION MAI 18 AVRIL 20 pour mise en offre" xfId="1048"/>
    <cellStyle name="Monétaire 3" xfId="1049"/>
    <cellStyle name="Monétaire 3 2" xfId="1050"/>
    <cellStyle name="Monétaire 3_-2- FOURNITURES BUREAU PAPIER - CONSULTATION MAI 18 AVRIL 20 pour mise en offre" xfId="1051"/>
    <cellStyle name="Neutral" xfId="1052"/>
    <cellStyle name="Neutral 1" xfId="1053"/>
    <cellStyle name="Neutre 2" xfId="1054"/>
    <cellStyle name="Neutre 3" xfId="1055"/>
    <cellStyle name="Normal" xfId="0" builtinId="0"/>
    <cellStyle name="Normal 10" xfId="1056"/>
    <cellStyle name="Normal 11" xfId="1057"/>
    <cellStyle name="Normal 11 2" xfId="1058"/>
    <cellStyle name="Normal 2" xfId="1059"/>
    <cellStyle name="Normal 2 2" xfId="1060"/>
    <cellStyle name="Normal 2 2 2" xfId="1061"/>
    <cellStyle name="Normal 2 2 2 2" xfId="1062"/>
    <cellStyle name="Normal 2 3" xfId="1063"/>
    <cellStyle name="Normal 2_-2- FOURNITURES BUREAU PAPIER - CONSULTATION MAI 18 AVRIL 20 pour mise en offre" xfId="1064"/>
    <cellStyle name="Normal 21" xfId="1065"/>
    <cellStyle name="Normal 3" xfId="1066"/>
    <cellStyle name="Normal 3 2" xfId="1067"/>
    <cellStyle name="Normal 3 2 2 2" xfId="1068"/>
    <cellStyle name="Normal 3 3" xfId="1069"/>
    <cellStyle name="Normal 3 4" xfId="1070"/>
    <cellStyle name="Normal 3 5" xfId="1071"/>
    <cellStyle name="Normal 3_-2- FOURNITURES BUREAU PAPIER - CONSULTATION MAI 18 AVRIL 20 pour mise en offre" xfId="1072"/>
    <cellStyle name="Normal 4" xfId="3"/>
    <cellStyle name="Normal 4 2" xfId="1073"/>
    <cellStyle name="Normal 4 3" xfId="1074"/>
    <cellStyle name="Normal 4 4" xfId="1075"/>
    <cellStyle name="Normal 4 4 2" xfId="1076"/>
    <cellStyle name="Normal 4 5" xfId="1077"/>
    <cellStyle name="Normal 5" xfId="1078"/>
    <cellStyle name="Normal 5 2" xfId="1079"/>
    <cellStyle name="Normal 5 2 2" xfId="1080"/>
    <cellStyle name="Normal 5 2 2 2" xfId="1081"/>
    <cellStyle name="Normal 5 3" xfId="1082"/>
    <cellStyle name="Normal 6" xfId="1083"/>
    <cellStyle name="Normal 6 2" xfId="1084"/>
    <cellStyle name="Normal 6 2 2" xfId="1085"/>
    <cellStyle name="Normal 6 3" xfId="1086"/>
    <cellStyle name="Normal 6 4" xfId="1087"/>
    <cellStyle name="Normal 6 5" xfId="1088"/>
    <cellStyle name="Normal 6 5 2" xfId="1089"/>
    <cellStyle name="Normal 6 6" xfId="1090"/>
    <cellStyle name="Normal 6 7" xfId="1091"/>
    <cellStyle name="Normal 7" xfId="1092"/>
    <cellStyle name="Normal 7 2" xfId="1093"/>
    <cellStyle name="Normal 7 3" xfId="1094"/>
    <cellStyle name="Normal 8" xfId="1095"/>
    <cellStyle name="Normal 8 2" xfId="1096"/>
    <cellStyle name="Normal 8 3" xfId="1097"/>
    <cellStyle name="Normal 9" xfId="1098"/>
    <cellStyle name="Normal 9 2" xfId="1099"/>
    <cellStyle name="Normal_Copie de CHOIX FSSEURS PAPETERIE - 6 AVRIL 2011" xfId="2"/>
    <cellStyle name="Note" xfId="1100"/>
    <cellStyle name="Note 1" xfId="1101"/>
    <cellStyle name="Note 2" xfId="1102"/>
    <cellStyle name="Pourcentage 2" xfId="1103"/>
    <cellStyle name="Pourcentage 2 2" xfId="1104"/>
    <cellStyle name="Pourcentage 3" xfId="1105"/>
    <cellStyle name="Pourcentage 3 2 2" xfId="1106"/>
    <cellStyle name="Satisfaisant 2" xfId="1107"/>
    <cellStyle name="Sortie 2" xfId="1108"/>
    <cellStyle name="Sortie 3" xfId="1109"/>
    <cellStyle name="Standaard 2" xfId="1110"/>
    <cellStyle name="Status" xfId="1111"/>
    <cellStyle name="Status 1" xfId="1112"/>
    <cellStyle name="Style 1" xfId="1113"/>
    <cellStyle name="Text" xfId="1114"/>
    <cellStyle name="Text 1" xfId="1115"/>
    <cellStyle name="Texte explicatif 2" xfId="1116"/>
    <cellStyle name="Texte explicatif 2 2" xfId="1117"/>
    <cellStyle name="Texte explicatif 3" xfId="1118"/>
    <cellStyle name="Titre" xfId="1119"/>
    <cellStyle name="Titre 1 2" xfId="1120"/>
    <cellStyle name="Titre 2 2" xfId="1121"/>
    <cellStyle name="Titre 3 2" xfId="1122"/>
    <cellStyle name="Titre 4 2" xfId="1123"/>
    <cellStyle name="Total 2" xfId="1124"/>
    <cellStyle name="Total 3" xfId="1125"/>
    <cellStyle name="Vérification" xfId="1126"/>
    <cellStyle name="Vérification 2" xfId="1127"/>
    <cellStyle name="Vérification 3" xfId="1128"/>
    <cellStyle name="Warning" xfId="1129"/>
    <cellStyle name="Warning 1" xfId="113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1</xdr:row>
      <xdr:rowOff>0</xdr:rowOff>
    </xdr:to>
    <xdr:pic>
      <xdr:nvPicPr>
        <xdr:cNvPr id="2" name="Picture 9" descr="Copie de logo gael RVB A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970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1</xdr:row>
      <xdr:rowOff>0</xdr:rowOff>
    </xdr:to>
    <xdr:pic>
      <xdr:nvPicPr>
        <xdr:cNvPr id="2" name="Picture 9" descr="Copie de logo gael RVB A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970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1</xdr:row>
      <xdr:rowOff>0</xdr:rowOff>
    </xdr:to>
    <xdr:pic>
      <xdr:nvPicPr>
        <xdr:cNvPr id="2" name="Picture 9" descr="Copie de logo gael RVB A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970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1</xdr:row>
      <xdr:rowOff>0</xdr:rowOff>
    </xdr:to>
    <xdr:pic>
      <xdr:nvPicPr>
        <xdr:cNvPr id="2" name="Picture 9" descr="Copie de logo gael RVB A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970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APPEL%20OFFRE/AO%20GAEL%20BRETAGNE/TT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A"/>
    </sheetNames>
    <sheetDataSet>
      <sheetData sheetId="0" refreshError="1"/>
      <sheetData sheetId="1" refreshError="1">
        <row r="1">
          <cell r="A1" t="str">
            <v>Produit</v>
          </cell>
          <cell r="B1" t="str">
            <v>Nuance</v>
          </cell>
          <cell r="C1" t="str">
            <v>Unité</v>
          </cell>
          <cell r="D1" t="str">
            <v>Libellé produit     / OFFRE   N°(644154)</v>
          </cell>
          <cell r="E1" t="str">
            <v>Page</v>
          </cell>
          <cell r="F1" t="str">
            <v>TTC</v>
          </cell>
        </row>
        <row r="2">
          <cell r="A2">
            <v>294760</v>
          </cell>
          <cell r="C2">
            <v>5</v>
          </cell>
          <cell r="D2" t="str">
            <v xml:space="preserve">Ramettes de papier blanc GREEN 75  A4 - 75g  </v>
          </cell>
          <cell r="E2">
            <v>55</v>
          </cell>
          <cell r="F2">
            <v>13.22</v>
          </cell>
        </row>
        <row r="3">
          <cell r="A3">
            <v>294800</v>
          </cell>
          <cell r="C3">
            <v>5</v>
          </cell>
          <cell r="D3" t="str">
            <v xml:space="preserve">Ramettes de papier blanc PRIMO A4 - 80g  </v>
          </cell>
          <cell r="E3">
            <v>57</v>
          </cell>
          <cell r="F3">
            <v>12.2</v>
          </cell>
        </row>
        <row r="4">
          <cell r="A4">
            <v>294828</v>
          </cell>
          <cell r="C4">
            <v>5</v>
          </cell>
          <cell r="D4" t="str">
            <v xml:space="preserve">Ramettes de papier blanc 500 feuilles A4 - 80g  </v>
          </cell>
          <cell r="E4">
            <v>0</v>
          </cell>
          <cell r="F4">
            <v>11.84</v>
          </cell>
        </row>
        <row r="5">
          <cell r="A5">
            <v>294907</v>
          </cell>
          <cell r="C5">
            <v>5</v>
          </cell>
          <cell r="D5" t="str">
            <v xml:space="preserve">Ramettes de papier blanc GREEN 70 A4 -70g  </v>
          </cell>
          <cell r="E5">
            <v>55</v>
          </cell>
          <cell r="F5">
            <v>12.14</v>
          </cell>
        </row>
        <row r="6">
          <cell r="A6">
            <v>294901</v>
          </cell>
          <cell r="C6">
            <v>5</v>
          </cell>
          <cell r="D6" t="str">
            <v xml:space="preserve">Ramettes de papier blanc GREEN RecycléA4 - 80g  </v>
          </cell>
          <cell r="E6">
            <v>54</v>
          </cell>
          <cell r="F6">
            <v>15.91</v>
          </cell>
        </row>
        <row r="7">
          <cell r="A7">
            <v>294608</v>
          </cell>
          <cell r="B7" t="str">
            <v>06</v>
          </cell>
          <cell r="C7">
            <v>1</v>
          </cell>
          <cell r="D7" t="str">
            <v>Ramette de papier Executive Colors A4 - 80 g - pastels    BLEU</v>
          </cell>
          <cell r="E7">
            <v>65</v>
          </cell>
          <cell r="F7">
            <v>3.68</v>
          </cell>
        </row>
        <row r="8">
          <cell r="A8">
            <v>294608</v>
          </cell>
          <cell r="B8" t="str">
            <v>15</v>
          </cell>
          <cell r="C8">
            <v>1</v>
          </cell>
          <cell r="D8" t="str">
            <v>Ramette de papier Executive Colors A4 - 80 g - pastels    JAUNE</v>
          </cell>
          <cell r="E8">
            <v>65</v>
          </cell>
          <cell r="F8">
            <v>3.68</v>
          </cell>
        </row>
        <row r="9">
          <cell r="A9">
            <v>294608</v>
          </cell>
          <cell r="B9" t="str">
            <v>20</v>
          </cell>
          <cell r="C9">
            <v>1</v>
          </cell>
          <cell r="D9" t="str">
            <v>Ramette de papier Executive Colors A4 - 80 g - pastels    ROSE</v>
          </cell>
          <cell r="E9">
            <v>65</v>
          </cell>
          <cell r="F9">
            <v>3.68</v>
          </cell>
        </row>
        <row r="10">
          <cell r="A10">
            <v>294608</v>
          </cell>
          <cell r="B10" t="str">
            <v>21</v>
          </cell>
          <cell r="C10">
            <v>1</v>
          </cell>
          <cell r="D10" t="str">
            <v>Ramette de papier Executive Colors A4 - 80 g - pastels    SAUMON</v>
          </cell>
          <cell r="E10">
            <v>65</v>
          </cell>
          <cell r="F10">
            <v>3.68</v>
          </cell>
        </row>
        <row r="11">
          <cell r="A11">
            <v>294608</v>
          </cell>
          <cell r="B11" t="str">
            <v>22</v>
          </cell>
          <cell r="C11">
            <v>1</v>
          </cell>
          <cell r="D11" t="str">
            <v>Ramette de papier Executive Colors A4 - 80 g - pastels    VERT</v>
          </cell>
          <cell r="E11">
            <v>65</v>
          </cell>
          <cell r="F11">
            <v>3.68</v>
          </cell>
        </row>
        <row r="12">
          <cell r="A12">
            <v>294625</v>
          </cell>
          <cell r="B12" t="str">
            <v>11</v>
          </cell>
          <cell r="C12">
            <v>1</v>
          </cell>
          <cell r="D12" t="str">
            <v>Ramette de papier Trophée A4 - 80 g - couleurs vives    GRIS</v>
          </cell>
          <cell r="E12">
            <v>65</v>
          </cell>
          <cell r="F12">
            <v>4.1900000000000004</v>
          </cell>
        </row>
        <row r="13">
          <cell r="A13">
            <v>294625</v>
          </cell>
          <cell r="B13" t="str">
            <v>16</v>
          </cell>
          <cell r="C13">
            <v>1</v>
          </cell>
          <cell r="D13" t="str">
            <v>Ramette de papier Trophée A4 - 80 g - couleurs vives    MARRON</v>
          </cell>
          <cell r="E13">
            <v>65</v>
          </cell>
          <cell r="F13">
            <v>4.1900000000000004</v>
          </cell>
        </row>
        <row r="14">
          <cell r="A14">
            <v>294625</v>
          </cell>
          <cell r="B14" t="str">
            <v>18</v>
          </cell>
          <cell r="C14">
            <v>1</v>
          </cell>
          <cell r="D14" t="str">
            <v>Ramette de papier Trophée A4 - 80 g - couleurs vives    ORANGE</v>
          </cell>
          <cell r="E14">
            <v>65</v>
          </cell>
          <cell r="F14">
            <v>4.1900000000000004</v>
          </cell>
        </row>
        <row r="15">
          <cell r="A15">
            <v>294625</v>
          </cell>
          <cell r="B15" t="str">
            <v>22</v>
          </cell>
          <cell r="C15">
            <v>1</v>
          </cell>
          <cell r="D15" t="str">
            <v>Ramette de papier Trophée A4 - 80 g - couleurs vives    VERT</v>
          </cell>
          <cell r="E15">
            <v>65</v>
          </cell>
          <cell r="F15">
            <v>4.1900000000000004</v>
          </cell>
        </row>
        <row r="16">
          <cell r="A16">
            <v>294625</v>
          </cell>
          <cell r="B16" t="str">
            <v>25</v>
          </cell>
          <cell r="C16">
            <v>1</v>
          </cell>
          <cell r="D16" t="str">
            <v>Ramette de papier Trophée A4 - 80 g - couleurs vives    VIOLET</v>
          </cell>
          <cell r="E16">
            <v>65</v>
          </cell>
          <cell r="F16">
            <v>4.1900000000000004</v>
          </cell>
        </row>
        <row r="17">
          <cell r="A17">
            <v>294865</v>
          </cell>
          <cell r="B17" t="str">
            <v>06</v>
          </cell>
          <cell r="C17">
            <v>1</v>
          </cell>
          <cell r="D17" t="str">
            <v>Ramette de papier Trophée A4 - 80 g - couleurs vives    BLEU</v>
          </cell>
          <cell r="E17">
            <v>65</v>
          </cell>
          <cell r="F17">
            <v>4.93</v>
          </cell>
        </row>
        <row r="18">
          <cell r="A18">
            <v>294865</v>
          </cell>
          <cell r="B18" t="str">
            <v>08</v>
          </cell>
          <cell r="C18">
            <v>1</v>
          </cell>
          <cell r="D18" t="str">
            <v>Ramette de papier Trophée A4 - 80 g - couleurs vives    BLEU FONCE</v>
          </cell>
          <cell r="E18">
            <v>65</v>
          </cell>
          <cell r="F18">
            <v>4.93</v>
          </cell>
        </row>
        <row r="19">
          <cell r="A19">
            <v>294865</v>
          </cell>
          <cell r="B19" t="str">
            <v>10</v>
          </cell>
          <cell r="C19">
            <v>1</v>
          </cell>
          <cell r="D19" t="str">
            <v>Ramette de papier Trophée A4 - 80 g - couleurs vives    BULLE</v>
          </cell>
          <cell r="E19">
            <v>65</v>
          </cell>
          <cell r="F19">
            <v>4.93</v>
          </cell>
        </row>
        <row r="20">
          <cell r="A20">
            <v>294865</v>
          </cell>
          <cell r="B20" t="str">
            <v>14</v>
          </cell>
          <cell r="C20">
            <v>1</v>
          </cell>
          <cell r="D20" t="str">
            <v>Ramette de papier Trophée A4 - 80 g - couleurs vives    BEIGE</v>
          </cell>
          <cell r="E20">
            <v>65</v>
          </cell>
          <cell r="F20">
            <v>4.93</v>
          </cell>
        </row>
        <row r="21">
          <cell r="A21">
            <v>294865</v>
          </cell>
          <cell r="B21" t="str">
            <v>15</v>
          </cell>
          <cell r="C21">
            <v>1</v>
          </cell>
          <cell r="D21" t="str">
            <v>Ramette de papier Trophée A4 - 80 g - couleurs vives    JAUNE</v>
          </cell>
          <cell r="E21">
            <v>65</v>
          </cell>
          <cell r="F21">
            <v>4.93</v>
          </cell>
        </row>
        <row r="22">
          <cell r="A22">
            <v>294865</v>
          </cell>
          <cell r="B22" t="str">
            <v>22</v>
          </cell>
          <cell r="C22">
            <v>1</v>
          </cell>
          <cell r="D22" t="str">
            <v>Ramette de papier Trophée A4 - 80 g - couleurs vives    VERT</v>
          </cell>
          <cell r="E22">
            <v>65</v>
          </cell>
          <cell r="F22">
            <v>4.93</v>
          </cell>
        </row>
        <row r="23">
          <cell r="A23">
            <v>294667</v>
          </cell>
          <cell r="B23" t="str">
            <v>15</v>
          </cell>
          <cell r="C23">
            <v>1</v>
          </cell>
          <cell r="D23" t="str">
            <v>Ramette de papier Trophée A4 - 80 g - couleurs fluo    JAUNE</v>
          </cell>
          <cell r="E23">
            <v>64</v>
          </cell>
          <cell r="F23">
            <v>7.14</v>
          </cell>
        </row>
        <row r="24">
          <cell r="A24">
            <v>294667</v>
          </cell>
          <cell r="B24" t="str">
            <v>18</v>
          </cell>
          <cell r="C24">
            <v>1</v>
          </cell>
          <cell r="D24" t="str">
            <v>Ramette de papier Trophée A4 - 80 g - couleurs fluo    ORANGE</v>
          </cell>
          <cell r="E24">
            <v>64</v>
          </cell>
          <cell r="F24">
            <v>7.14</v>
          </cell>
        </row>
        <row r="25">
          <cell r="A25">
            <v>294667</v>
          </cell>
          <cell r="B25" t="str">
            <v>20</v>
          </cell>
          <cell r="C25">
            <v>1</v>
          </cell>
          <cell r="D25" t="str">
            <v>Ramette de papier Trophée A4 - 80 g - couleurs fluo    ROSE</v>
          </cell>
          <cell r="E25">
            <v>64</v>
          </cell>
          <cell r="F25">
            <v>7.14</v>
          </cell>
        </row>
        <row r="26">
          <cell r="A26">
            <v>294667</v>
          </cell>
          <cell r="B26" t="str">
            <v>22</v>
          </cell>
          <cell r="C26">
            <v>1</v>
          </cell>
          <cell r="D26" t="str">
            <v>Ramette de papier Trophée A4 - 80 g - couleurs fluo    VERT</v>
          </cell>
          <cell r="E26">
            <v>64</v>
          </cell>
          <cell r="F26">
            <v>7.14</v>
          </cell>
        </row>
        <row r="27">
          <cell r="A27">
            <v>294574</v>
          </cell>
          <cell r="C27">
            <v>1</v>
          </cell>
          <cell r="D27" t="str">
            <v xml:space="preserve">Ramette de papier blanc laser YES Color Copy A4 - 160g  </v>
          </cell>
          <cell r="E27">
            <v>67</v>
          </cell>
          <cell r="F27">
            <v>4.25</v>
          </cell>
        </row>
        <row r="28">
          <cell r="A28">
            <v>294637</v>
          </cell>
          <cell r="B28" t="str">
            <v>06</v>
          </cell>
          <cell r="C28">
            <v>1</v>
          </cell>
          <cell r="D28" t="str">
            <v>Ramette de 250 feuilles Trophée A4 - 160g - couleurs pastel    BLEU</v>
          </cell>
          <cell r="E28">
            <v>65</v>
          </cell>
          <cell r="F28">
            <v>4.2699999999999996</v>
          </cell>
        </row>
        <row r="29">
          <cell r="A29">
            <v>294637</v>
          </cell>
          <cell r="B29" t="str">
            <v>07</v>
          </cell>
          <cell r="C29">
            <v>1</v>
          </cell>
          <cell r="D29" t="str">
            <v>Ramette de 250 feuilles Trophée A4 - 160g - couleurs pastel    BLEU CLAIR</v>
          </cell>
          <cell r="E29">
            <v>65</v>
          </cell>
          <cell r="F29">
            <v>4.2699999999999996</v>
          </cell>
        </row>
        <row r="30">
          <cell r="A30">
            <v>294637</v>
          </cell>
          <cell r="B30" t="str">
            <v>08</v>
          </cell>
          <cell r="C30">
            <v>1</v>
          </cell>
          <cell r="D30" t="str">
            <v>Ramette de 250 feuilles Trophée A4 - 160g - couleurs pastel    BLEU FONCE</v>
          </cell>
          <cell r="E30">
            <v>65</v>
          </cell>
          <cell r="F30">
            <v>4.2699999999999996</v>
          </cell>
        </row>
        <row r="31">
          <cell r="A31">
            <v>294637</v>
          </cell>
          <cell r="B31" t="str">
            <v>10</v>
          </cell>
          <cell r="C31">
            <v>1</v>
          </cell>
          <cell r="D31" t="str">
            <v>Ramette de 250 feuilles Trophée A4 - 160g - couleurs pastel    BULLE</v>
          </cell>
          <cell r="E31">
            <v>65</v>
          </cell>
          <cell r="F31">
            <v>4.2699999999999996</v>
          </cell>
        </row>
        <row r="32">
          <cell r="A32">
            <v>294637</v>
          </cell>
          <cell r="B32" t="str">
            <v>11</v>
          </cell>
          <cell r="C32">
            <v>1</v>
          </cell>
          <cell r="D32" t="str">
            <v>Ramette de 250 feuilles Trophée A4 - 160g - couleurs pastel    GRIS</v>
          </cell>
          <cell r="E32">
            <v>65</v>
          </cell>
          <cell r="F32">
            <v>4.2699999999999996</v>
          </cell>
        </row>
        <row r="33">
          <cell r="A33">
            <v>294637</v>
          </cell>
          <cell r="B33" t="str">
            <v>14</v>
          </cell>
          <cell r="C33">
            <v>1</v>
          </cell>
          <cell r="D33" t="str">
            <v>Ramette de 250 feuilles Trophée A4 - 160g - couleurs pastel    BEIGE</v>
          </cell>
          <cell r="E33">
            <v>65</v>
          </cell>
          <cell r="F33">
            <v>4.2699999999999996</v>
          </cell>
        </row>
        <row r="34">
          <cell r="A34">
            <v>294637</v>
          </cell>
          <cell r="B34" t="str">
            <v>15</v>
          </cell>
          <cell r="C34">
            <v>1</v>
          </cell>
          <cell r="D34" t="str">
            <v>Ramette de 250 feuilles Trophée A4 - 160g - couleurs pastel    JAUNE</v>
          </cell>
          <cell r="E34">
            <v>65</v>
          </cell>
          <cell r="F34">
            <v>4.2699999999999996</v>
          </cell>
        </row>
        <row r="35">
          <cell r="A35">
            <v>294637</v>
          </cell>
          <cell r="B35" t="str">
            <v>18</v>
          </cell>
          <cell r="C35">
            <v>1</v>
          </cell>
          <cell r="D35" t="str">
            <v>Ramette de 250 feuilles Trophée A4 - 160g - couleurs pastel    ORANGE</v>
          </cell>
          <cell r="E35">
            <v>65</v>
          </cell>
          <cell r="F35">
            <v>4.2699999999999996</v>
          </cell>
        </row>
        <row r="36">
          <cell r="A36">
            <v>294637</v>
          </cell>
          <cell r="B36" t="str">
            <v>20</v>
          </cell>
          <cell r="C36">
            <v>1</v>
          </cell>
          <cell r="D36" t="str">
            <v>Ramette de 250 feuilles Trophée A4 - 160g - couleurs pastel    ROSE</v>
          </cell>
          <cell r="E36">
            <v>65</v>
          </cell>
          <cell r="F36">
            <v>4.2699999999999996</v>
          </cell>
        </row>
        <row r="37">
          <cell r="A37">
            <v>294637</v>
          </cell>
          <cell r="B37" t="str">
            <v>22</v>
          </cell>
          <cell r="C37">
            <v>1</v>
          </cell>
          <cell r="D37" t="str">
            <v>Ramette de 250 feuilles Trophée A4 - 160g - couleurs pastel    VERT</v>
          </cell>
          <cell r="E37">
            <v>65</v>
          </cell>
          <cell r="F37">
            <v>4.2699999999999996</v>
          </cell>
        </row>
        <row r="38">
          <cell r="A38">
            <v>294637</v>
          </cell>
          <cell r="B38" t="str">
            <v>25</v>
          </cell>
          <cell r="C38">
            <v>1</v>
          </cell>
          <cell r="D38" t="str">
            <v>Ramette de 250 feuilles Trophée A4 - 160g - couleurs pastel    VIOLET</v>
          </cell>
          <cell r="E38">
            <v>65</v>
          </cell>
          <cell r="F38">
            <v>4.2699999999999996</v>
          </cell>
        </row>
        <row r="39">
          <cell r="A39">
            <v>294765</v>
          </cell>
          <cell r="C39">
            <v>5</v>
          </cell>
          <cell r="D39" t="str">
            <v xml:space="preserve">Ramettes de papier blanc GREEN75  A3 - 75g  </v>
          </cell>
          <cell r="E39">
            <v>55</v>
          </cell>
          <cell r="F39">
            <v>26.91</v>
          </cell>
        </row>
        <row r="40">
          <cell r="A40">
            <v>294807</v>
          </cell>
          <cell r="C40">
            <v>5</v>
          </cell>
          <cell r="D40" t="str">
            <v xml:space="preserve">Ramettes de papier blanc PRIMO A3 - 80g  </v>
          </cell>
          <cell r="E40">
            <v>57</v>
          </cell>
          <cell r="F40">
            <v>24.4</v>
          </cell>
        </row>
        <row r="41">
          <cell r="A41">
            <v>294902</v>
          </cell>
          <cell r="C41">
            <v>5</v>
          </cell>
          <cell r="D41" t="str">
            <v xml:space="preserve">Ramettes de papier blanc GREEN RecycléA3 - 80g  </v>
          </cell>
          <cell r="E41">
            <v>54</v>
          </cell>
          <cell r="F41">
            <v>30.92</v>
          </cell>
        </row>
        <row r="42">
          <cell r="A42">
            <v>294609</v>
          </cell>
          <cell r="B42" t="str">
            <v>06</v>
          </cell>
          <cell r="C42">
            <v>1</v>
          </cell>
          <cell r="D42" t="str">
            <v>Ramette de papier Executive Colors A3 - 80 g - pastels    BLEU</v>
          </cell>
          <cell r="E42">
            <v>65</v>
          </cell>
          <cell r="F42">
            <v>7.37</v>
          </cell>
        </row>
        <row r="43">
          <cell r="A43">
            <v>294609</v>
          </cell>
          <cell r="B43" t="str">
            <v>15</v>
          </cell>
          <cell r="C43">
            <v>1</v>
          </cell>
          <cell r="D43" t="str">
            <v>Ramette de papier Executive Colors A3 - 80 g - pastels    JAUNE</v>
          </cell>
          <cell r="E43">
            <v>65</v>
          </cell>
          <cell r="F43">
            <v>7.37</v>
          </cell>
        </row>
        <row r="44">
          <cell r="A44">
            <v>294609</v>
          </cell>
          <cell r="B44" t="str">
            <v>20</v>
          </cell>
          <cell r="C44">
            <v>1</v>
          </cell>
          <cell r="D44" t="str">
            <v>Ramette de papier Executive Colors A3 - 80 g - pastels    ROSE</v>
          </cell>
          <cell r="E44">
            <v>65</v>
          </cell>
          <cell r="F44">
            <v>7.37</v>
          </cell>
        </row>
        <row r="45">
          <cell r="A45">
            <v>294609</v>
          </cell>
          <cell r="B45" t="str">
            <v>21</v>
          </cell>
          <cell r="C45">
            <v>1</v>
          </cell>
          <cell r="D45" t="str">
            <v>Ramette de papier Executive Colors A3 - 80 g - pastels    SAUMON</v>
          </cell>
          <cell r="E45">
            <v>65</v>
          </cell>
          <cell r="F45">
            <v>7.37</v>
          </cell>
        </row>
        <row r="46">
          <cell r="A46">
            <v>294609</v>
          </cell>
          <cell r="B46" t="str">
            <v>22</v>
          </cell>
          <cell r="C46">
            <v>1</v>
          </cell>
          <cell r="D46" t="str">
            <v>Ramette de papier Executive Colors A3 - 80 g - pastels    VERT</v>
          </cell>
          <cell r="E46">
            <v>65</v>
          </cell>
          <cell r="F46">
            <v>7.37</v>
          </cell>
        </row>
        <row r="47">
          <cell r="A47">
            <v>290806</v>
          </cell>
          <cell r="C47">
            <v>1</v>
          </cell>
          <cell r="D47" t="str">
            <v xml:space="preserve">Cahier agrafé CONQUERANT 17 x 22 cm - Seyès - 70g - 96 pages  </v>
          </cell>
          <cell r="E47">
            <v>115</v>
          </cell>
          <cell r="F47">
            <v>0.36</v>
          </cell>
        </row>
        <row r="48">
          <cell r="A48">
            <v>297229</v>
          </cell>
          <cell r="C48">
            <v>1</v>
          </cell>
          <cell r="D48" t="str">
            <v xml:space="preserve">Cahier agrafé OXFORD 17 x 22 cm - Seyès - 90g - 96 pages  </v>
          </cell>
          <cell r="E48">
            <v>112</v>
          </cell>
          <cell r="F48">
            <v>0.71</v>
          </cell>
        </row>
        <row r="49">
          <cell r="A49">
            <v>290800</v>
          </cell>
          <cell r="C49">
            <v>1</v>
          </cell>
          <cell r="D49" t="str">
            <v xml:space="preserve">Cahier agrafé CONQUERANT A4 - Seyès - 70g - 96 pages  </v>
          </cell>
          <cell r="E49">
            <v>115</v>
          </cell>
          <cell r="F49">
            <v>0.56999999999999995</v>
          </cell>
        </row>
        <row r="50">
          <cell r="A50">
            <v>297227</v>
          </cell>
          <cell r="C50">
            <v>1</v>
          </cell>
          <cell r="D50" t="str">
            <v xml:space="preserve">Cahier agrafé OXFORD Office A4 - Seyès- 90g - 96 pages  </v>
          </cell>
          <cell r="E50">
            <v>112</v>
          </cell>
          <cell r="F50">
            <v>1.46</v>
          </cell>
        </row>
        <row r="51">
          <cell r="A51">
            <v>290820</v>
          </cell>
          <cell r="C51">
            <v>1</v>
          </cell>
          <cell r="D51" t="str">
            <v xml:space="preserve">Cahier agrafé CONQUERANT 24 x 32 cm - Seyès - 70g - 96 pages  </v>
          </cell>
          <cell r="E51">
            <v>115</v>
          </cell>
          <cell r="F51">
            <v>0.81</v>
          </cell>
        </row>
        <row r="52">
          <cell r="A52">
            <v>299002</v>
          </cell>
          <cell r="C52">
            <v>1</v>
          </cell>
          <cell r="D52" t="str">
            <v xml:space="preserve">Carnet spirale 9 x 14 cm - 5x5 - 70g - 180 pages  </v>
          </cell>
          <cell r="E52">
            <v>117</v>
          </cell>
          <cell r="F52">
            <v>0.79</v>
          </cell>
        </row>
        <row r="53">
          <cell r="A53">
            <v>295426</v>
          </cell>
          <cell r="C53">
            <v>1</v>
          </cell>
          <cell r="D53" t="str">
            <v xml:space="preserve">Cahier spirale CLAIREFONTAINE Linicolor -17x22 cm - Seyès - 90g - 100p  </v>
          </cell>
          <cell r="E53">
            <v>114</v>
          </cell>
          <cell r="F53">
            <v>1.63</v>
          </cell>
        </row>
        <row r="54">
          <cell r="A54">
            <v>295428</v>
          </cell>
          <cell r="C54">
            <v>1</v>
          </cell>
          <cell r="D54" t="str">
            <v xml:space="preserve">Cahier spirale CLAIREFONTAINE Linicolor A4 - 5x5 - 90g - 100 pages  </v>
          </cell>
          <cell r="E54">
            <v>114</v>
          </cell>
          <cell r="F54">
            <v>2.56</v>
          </cell>
        </row>
        <row r="55">
          <cell r="A55">
            <v>295485</v>
          </cell>
          <cell r="C55">
            <v>50</v>
          </cell>
          <cell r="D55" t="str">
            <v xml:space="preserve">Copies doubles blanches 9 trous OXFORD A4 - Seyès - 90g - 200 pages  </v>
          </cell>
          <cell r="E55">
            <v>117</v>
          </cell>
          <cell r="F55">
            <v>2.63</v>
          </cell>
        </row>
        <row r="56">
          <cell r="A56">
            <v>295486</v>
          </cell>
          <cell r="C56">
            <v>50</v>
          </cell>
          <cell r="D56" t="str">
            <v xml:space="preserve">Copies doubles perforées 9 trous OXFORD A4 - 5x5 - 90g - 200 pages  </v>
          </cell>
          <cell r="E56">
            <v>117</v>
          </cell>
          <cell r="F56">
            <v>3.18</v>
          </cell>
        </row>
        <row r="57">
          <cell r="A57">
            <v>295489</v>
          </cell>
          <cell r="C57">
            <v>100</v>
          </cell>
          <cell r="D57" t="str">
            <v xml:space="preserve">Feuillets mobiles blancs perf. 9 trous CONQUERANT A4 - Seyès - 90g  </v>
          </cell>
          <cell r="E57">
            <v>117</v>
          </cell>
          <cell r="F57">
            <v>1.36</v>
          </cell>
        </row>
        <row r="58">
          <cell r="A58">
            <v>293745</v>
          </cell>
          <cell r="C58">
            <v>100</v>
          </cell>
          <cell r="D58" t="str">
            <v xml:space="preserve">Fiches bristol blanches unies 21 x 29,7 cm - 210g  </v>
          </cell>
          <cell r="E58">
            <v>117</v>
          </cell>
          <cell r="F58">
            <v>2.7</v>
          </cell>
        </row>
        <row r="59">
          <cell r="A59">
            <v>136311</v>
          </cell>
          <cell r="C59">
            <v>100</v>
          </cell>
          <cell r="D59" t="str">
            <v xml:space="preserve">Pochettes de plastification à chaud - A4 (21 x 29,7) - Epaisseur 2x80µ  </v>
          </cell>
          <cell r="E59">
            <v>207</v>
          </cell>
          <cell r="F59">
            <v>4.8899999999999997</v>
          </cell>
        </row>
        <row r="60">
          <cell r="A60">
            <v>136280</v>
          </cell>
          <cell r="C60">
            <v>100</v>
          </cell>
          <cell r="D60" t="str">
            <v xml:space="preserve">Pochettes de plastification à chaud - A4 (21x 29,7) - Epaisseur 2x100µ  </v>
          </cell>
          <cell r="E60">
            <v>207</v>
          </cell>
          <cell r="F60">
            <v>7.15</v>
          </cell>
        </row>
        <row r="61">
          <cell r="A61">
            <v>136312</v>
          </cell>
          <cell r="C61">
            <v>100</v>
          </cell>
          <cell r="D61" t="str">
            <v xml:space="preserve">Pochettes de plastification à chaud - A3 (29,7 x 42) - Epaisseur 2x80µ  </v>
          </cell>
          <cell r="E61">
            <v>207</v>
          </cell>
          <cell r="F61">
            <v>9.5399999999999991</v>
          </cell>
        </row>
        <row r="62">
          <cell r="A62">
            <v>136281</v>
          </cell>
          <cell r="C62">
            <v>100</v>
          </cell>
          <cell r="D62" t="str">
            <v xml:space="preserve">Pochettes de plastification à chaud - A3 (29,7 x 42) -Epaisseur 2x100µ  </v>
          </cell>
          <cell r="E62">
            <v>207</v>
          </cell>
          <cell r="F62">
            <v>18.899999999999999</v>
          </cell>
        </row>
        <row r="63">
          <cell r="A63">
            <v>136231</v>
          </cell>
          <cell r="C63">
            <v>1</v>
          </cell>
          <cell r="D63" t="str">
            <v xml:space="preserve">Plastifieuse Saturn - Format A3  </v>
          </cell>
          <cell r="E63">
            <v>206</v>
          </cell>
          <cell r="F63">
            <v>94.01</v>
          </cell>
        </row>
        <row r="64">
          <cell r="A64">
            <v>191455</v>
          </cell>
          <cell r="B64" t="str">
            <v>06</v>
          </cell>
          <cell r="C64">
            <v>1</v>
          </cell>
          <cell r="D64" t="str">
            <v>Classeur 4 anneaux PROGRESS en polypropylène souple    BLEU</v>
          </cell>
          <cell r="E64">
            <v>229</v>
          </cell>
          <cell r="F64">
            <v>0.62</v>
          </cell>
        </row>
        <row r="65">
          <cell r="A65">
            <v>191455</v>
          </cell>
          <cell r="B65" t="str">
            <v>17</v>
          </cell>
          <cell r="C65">
            <v>1</v>
          </cell>
          <cell r="D65" t="str">
            <v>Classeur 4 anneaux PROGRESS en polypropylène souple    NOIR</v>
          </cell>
          <cell r="E65">
            <v>229</v>
          </cell>
          <cell r="F65">
            <v>0.62</v>
          </cell>
        </row>
        <row r="66">
          <cell r="A66">
            <v>191455</v>
          </cell>
          <cell r="B66" t="str">
            <v>19</v>
          </cell>
          <cell r="C66">
            <v>1</v>
          </cell>
          <cell r="D66" t="str">
            <v>Classeur 4 anneaux PROGRESS en polypropylène souple    ROUGE</v>
          </cell>
          <cell r="E66">
            <v>229</v>
          </cell>
          <cell r="F66">
            <v>0.62</v>
          </cell>
        </row>
        <row r="67">
          <cell r="A67">
            <v>191455</v>
          </cell>
          <cell r="B67" t="str">
            <v>22</v>
          </cell>
          <cell r="C67">
            <v>1</v>
          </cell>
          <cell r="D67" t="str">
            <v>Classeur 4 anneaux PROGRESS en polypropylène souple    VERT</v>
          </cell>
          <cell r="E67">
            <v>229</v>
          </cell>
          <cell r="F67">
            <v>0.62</v>
          </cell>
        </row>
        <row r="68">
          <cell r="A68">
            <v>191388</v>
          </cell>
          <cell r="B68" t="str">
            <v>06</v>
          </cell>
          <cell r="C68">
            <v>1</v>
          </cell>
          <cell r="D68" t="str">
            <v>Classeur à levier couleur - Dos 7 cm    BLEU</v>
          </cell>
          <cell r="E68">
            <v>222</v>
          </cell>
          <cell r="F68">
            <v>1.0900000000000001</v>
          </cell>
        </row>
        <row r="69">
          <cell r="A69">
            <v>191388</v>
          </cell>
          <cell r="B69" t="str">
            <v>15</v>
          </cell>
          <cell r="C69">
            <v>1</v>
          </cell>
          <cell r="D69" t="str">
            <v>Classeur à levier couleur - Dos 7 cm    JAUNE</v>
          </cell>
          <cell r="E69">
            <v>222</v>
          </cell>
          <cell r="F69">
            <v>1.0900000000000001</v>
          </cell>
        </row>
        <row r="70">
          <cell r="A70">
            <v>191388</v>
          </cell>
          <cell r="B70" t="str">
            <v>17</v>
          </cell>
          <cell r="C70">
            <v>1</v>
          </cell>
          <cell r="D70" t="str">
            <v>Classeur à levier couleur - Dos 7 cm    NOIR</v>
          </cell>
          <cell r="E70">
            <v>222</v>
          </cell>
          <cell r="F70">
            <v>1.0900000000000001</v>
          </cell>
        </row>
        <row r="71">
          <cell r="A71">
            <v>191388</v>
          </cell>
          <cell r="B71" t="str">
            <v>19</v>
          </cell>
          <cell r="C71">
            <v>1</v>
          </cell>
          <cell r="D71" t="str">
            <v>Classeur à levier couleur - Dos 7 cm    ROUGE</v>
          </cell>
          <cell r="E71">
            <v>222</v>
          </cell>
          <cell r="F71">
            <v>1.0900000000000001</v>
          </cell>
        </row>
        <row r="72">
          <cell r="A72">
            <v>191388</v>
          </cell>
          <cell r="B72" t="str">
            <v>22</v>
          </cell>
          <cell r="C72">
            <v>1</v>
          </cell>
          <cell r="D72" t="str">
            <v>Classeur à levier couleur - Dos 7 cm    VERT</v>
          </cell>
          <cell r="E72">
            <v>222</v>
          </cell>
          <cell r="F72">
            <v>1.0900000000000001</v>
          </cell>
        </row>
        <row r="73">
          <cell r="A73">
            <v>191375</v>
          </cell>
          <cell r="B73" t="str">
            <v>05</v>
          </cell>
          <cell r="C73">
            <v>1</v>
          </cell>
          <cell r="D73" t="str">
            <v>Classeur à levier PROGRESS Colors - Dos 5 cm    BLANC</v>
          </cell>
          <cell r="E73">
            <v>222</v>
          </cell>
          <cell r="F73">
            <v>1.1200000000000001</v>
          </cell>
        </row>
        <row r="74">
          <cell r="A74">
            <v>191375</v>
          </cell>
          <cell r="B74" t="str">
            <v>06</v>
          </cell>
          <cell r="C74">
            <v>1</v>
          </cell>
          <cell r="D74" t="str">
            <v>Classeur à levier PROGRESS Colors - Dos 5 cm    BLEU</v>
          </cell>
          <cell r="E74">
            <v>222</v>
          </cell>
          <cell r="F74">
            <v>1.1200000000000001</v>
          </cell>
        </row>
        <row r="75">
          <cell r="A75">
            <v>191375</v>
          </cell>
          <cell r="B75" t="str">
            <v>07</v>
          </cell>
          <cell r="C75">
            <v>1</v>
          </cell>
          <cell r="D75" t="str">
            <v>Classeur à levier PROGRESS Colors - Dos 5 cm    BLEU CLAIR</v>
          </cell>
          <cell r="E75">
            <v>222</v>
          </cell>
          <cell r="F75">
            <v>1.1200000000000001</v>
          </cell>
        </row>
        <row r="76">
          <cell r="A76">
            <v>191375</v>
          </cell>
          <cell r="B76" t="str">
            <v>08</v>
          </cell>
          <cell r="C76">
            <v>1</v>
          </cell>
          <cell r="D76" t="str">
            <v>Classeur à levier PROGRESS Colors - Dos 5 cm    BLEU FONCE</v>
          </cell>
          <cell r="E76">
            <v>222</v>
          </cell>
          <cell r="F76">
            <v>1.1200000000000001</v>
          </cell>
        </row>
        <row r="77">
          <cell r="A77">
            <v>191375</v>
          </cell>
          <cell r="B77" t="str">
            <v>09</v>
          </cell>
          <cell r="C77">
            <v>1</v>
          </cell>
          <cell r="D77" t="str">
            <v>Classeur à levier PROGRESS Colors - Dos 5 cm    BORDEAUX</v>
          </cell>
          <cell r="E77">
            <v>222</v>
          </cell>
          <cell r="F77">
            <v>1.1200000000000001</v>
          </cell>
        </row>
        <row r="78">
          <cell r="A78">
            <v>191375</v>
          </cell>
          <cell r="B78" t="str">
            <v>15</v>
          </cell>
          <cell r="C78">
            <v>1</v>
          </cell>
          <cell r="D78" t="str">
            <v>Classeur à levier PROGRESS Colors - Dos 5 cm    JAUNE</v>
          </cell>
          <cell r="E78">
            <v>222</v>
          </cell>
          <cell r="F78">
            <v>1.1200000000000001</v>
          </cell>
        </row>
        <row r="79">
          <cell r="A79">
            <v>191375</v>
          </cell>
          <cell r="B79" t="str">
            <v>17</v>
          </cell>
          <cell r="C79">
            <v>1</v>
          </cell>
          <cell r="D79" t="str">
            <v>Classeur à levier PROGRESS Colors - Dos 5 cm    NOIR</v>
          </cell>
          <cell r="E79">
            <v>222</v>
          </cell>
          <cell r="F79">
            <v>1.1200000000000001</v>
          </cell>
        </row>
        <row r="80">
          <cell r="A80">
            <v>191375</v>
          </cell>
          <cell r="B80" t="str">
            <v>18</v>
          </cell>
          <cell r="C80">
            <v>1</v>
          </cell>
          <cell r="D80" t="str">
            <v>Classeur à levier PROGRESS Colors - Dos 5 cm    ORANGE</v>
          </cell>
          <cell r="E80">
            <v>222</v>
          </cell>
          <cell r="F80">
            <v>1.1200000000000001</v>
          </cell>
        </row>
        <row r="81">
          <cell r="A81">
            <v>191375</v>
          </cell>
          <cell r="B81" t="str">
            <v>19</v>
          </cell>
          <cell r="C81">
            <v>1</v>
          </cell>
          <cell r="D81" t="str">
            <v>Classeur à levier PROGRESS Colors - Dos 5 cm    ROUGE</v>
          </cell>
          <cell r="E81">
            <v>222</v>
          </cell>
          <cell r="F81">
            <v>1.1200000000000001</v>
          </cell>
        </row>
        <row r="82">
          <cell r="A82">
            <v>191375</v>
          </cell>
          <cell r="B82" t="str">
            <v>20</v>
          </cell>
          <cell r="C82">
            <v>1</v>
          </cell>
          <cell r="D82" t="str">
            <v>Classeur à levier PROGRESS Colors - Dos 5 cm    ROSE</v>
          </cell>
          <cell r="E82">
            <v>222</v>
          </cell>
          <cell r="F82">
            <v>1.1200000000000001</v>
          </cell>
        </row>
        <row r="83">
          <cell r="A83">
            <v>191375</v>
          </cell>
          <cell r="B83" t="str">
            <v>22</v>
          </cell>
          <cell r="C83">
            <v>1</v>
          </cell>
          <cell r="D83" t="str">
            <v>Classeur à levier PROGRESS Colors - Dos 5 cm    VERT</v>
          </cell>
          <cell r="E83">
            <v>222</v>
          </cell>
          <cell r="F83">
            <v>1.1200000000000001</v>
          </cell>
        </row>
        <row r="84">
          <cell r="A84">
            <v>191375</v>
          </cell>
          <cell r="B84" t="str">
            <v>23</v>
          </cell>
          <cell r="C84">
            <v>1</v>
          </cell>
          <cell r="D84" t="str">
            <v>Classeur à levier PROGRESS Colors - Dos 5 cm    VERT CLAIR</v>
          </cell>
          <cell r="E84">
            <v>222</v>
          </cell>
          <cell r="F84">
            <v>1.1200000000000001</v>
          </cell>
        </row>
        <row r="85">
          <cell r="A85">
            <v>191375</v>
          </cell>
          <cell r="B85" t="str">
            <v>25</v>
          </cell>
          <cell r="C85">
            <v>1</v>
          </cell>
          <cell r="D85" t="str">
            <v>Classeur à levier PROGRESS Colors - Dos 5 cm    VIOLET</v>
          </cell>
          <cell r="E85">
            <v>222</v>
          </cell>
          <cell r="F85">
            <v>1.1200000000000001</v>
          </cell>
        </row>
        <row r="86">
          <cell r="A86">
            <v>191607</v>
          </cell>
          <cell r="C86">
            <v>1</v>
          </cell>
          <cell r="D86" t="str">
            <v xml:space="preserve">Jeu d'intercalaires carte 2,5/10e format A4 - 6 touches  </v>
          </cell>
          <cell r="E86">
            <v>233</v>
          </cell>
          <cell r="F86">
            <v>0.22</v>
          </cell>
        </row>
        <row r="87">
          <cell r="A87">
            <v>191643</v>
          </cell>
          <cell r="C87">
            <v>100</v>
          </cell>
          <cell r="D87" t="str">
            <v xml:space="preserve">Pochettes perforées A4  </v>
          </cell>
          <cell r="E87">
            <v>234</v>
          </cell>
          <cell r="F87">
            <v>2.71</v>
          </cell>
        </row>
        <row r="88">
          <cell r="A88">
            <v>191839</v>
          </cell>
          <cell r="C88">
            <v>100</v>
          </cell>
          <cell r="D88" t="str">
            <v xml:space="preserve">Pochettes perforées PROGRESS en polypropylène 8/100e lisse  </v>
          </cell>
          <cell r="E88">
            <v>234</v>
          </cell>
          <cell r="F88">
            <v>4.03</v>
          </cell>
        </row>
        <row r="89">
          <cell r="A89">
            <v>196349</v>
          </cell>
          <cell r="B89" t="str">
            <v>06</v>
          </cell>
          <cell r="C89">
            <v>1</v>
          </cell>
          <cell r="D89" t="str">
            <v>Protège-documents A4 - 10 poches    BLEU</v>
          </cell>
          <cell r="E89">
            <v>213</v>
          </cell>
          <cell r="F89">
            <v>0.48</v>
          </cell>
        </row>
        <row r="90">
          <cell r="A90">
            <v>196349</v>
          </cell>
          <cell r="B90" t="str">
            <v>17</v>
          </cell>
          <cell r="C90">
            <v>1</v>
          </cell>
          <cell r="D90" t="str">
            <v>Protège-documents A4 - 10 poches    NOIR</v>
          </cell>
          <cell r="E90">
            <v>213</v>
          </cell>
          <cell r="F90">
            <v>0.48</v>
          </cell>
        </row>
        <row r="91">
          <cell r="A91">
            <v>196349</v>
          </cell>
          <cell r="B91" t="str">
            <v>19</v>
          </cell>
          <cell r="C91">
            <v>1</v>
          </cell>
          <cell r="D91" t="str">
            <v>Protège-documents A4 - 10 poches    ROUGE</v>
          </cell>
          <cell r="E91">
            <v>213</v>
          </cell>
          <cell r="F91">
            <v>0.48</v>
          </cell>
        </row>
        <row r="92">
          <cell r="A92">
            <v>196349</v>
          </cell>
          <cell r="B92" t="str">
            <v>22</v>
          </cell>
          <cell r="C92">
            <v>1</v>
          </cell>
          <cell r="D92" t="str">
            <v>Protège-documents A4 - 10 poches    VERT</v>
          </cell>
          <cell r="E92">
            <v>213</v>
          </cell>
          <cell r="F92">
            <v>0.48</v>
          </cell>
        </row>
        <row r="93">
          <cell r="A93">
            <v>196351</v>
          </cell>
          <cell r="B93" t="str">
            <v>06</v>
          </cell>
          <cell r="C93">
            <v>1</v>
          </cell>
          <cell r="D93" t="str">
            <v>Protège-documents A4 - 20 poches    BLEU</v>
          </cell>
          <cell r="E93">
            <v>213</v>
          </cell>
          <cell r="F93">
            <v>0.65</v>
          </cell>
        </row>
        <row r="94">
          <cell r="A94">
            <v>196351</v>
          </cell>
          <cell r="B94" t="str">
            <v>17</v>
          </cell>
          <cell r="C94">
            <v>1</v>
          </cell>
          <cell r="D94" t="str">
            <v>Protège-documents A4 - 20 poches    NOIR</v>
          </cell>
          <cell r="E94">
            <v>213</v>
          </cell>
          <cell r="F94">
            <v>0.65</v>
          </cell>
        </row>
        <row r="95">
          <cell r="A95">
            <v>196351</v>
          </cell>
          <cell r="B95" t="str">
            <v>19</v>
          </cell>
          <cell r="C95">
            <v>1</v>
          </cell>
          <cell r="D95" t="str">
            <v>Protège-documents A4 - 20 poches    ROUGE</v>
          </cell>
          <cell r="E95">
            <v>213</v>
          </cell>
          <cell r="F95">
            <v>0.65</v>
          </cell>
        </row>
        <row r="96">
          <cell r="A96">
            <v>196352</v>
          </cell>
          <cell r="B96" t="str">
            <v>06</v>
          </cell>
          <cell r="C96">
            <v>1</v>
          </cell>
          <cell r="D96" t="str">
            <v>Protège documents A4 - 30 poches    BLEU</v>
          </cell>
          <cell r="E96">
            <v>213</v>
          </cell>
          <cell r="F96">
            <v>0.75</v>
          </cell>
        </row>
        <row r="97">
          <cell r="A97">
            <v>196352</v>
          </cell>
          <cell r="B97" t="str">
            <v>17</v>
          </cell>
          <cell r="C97">
            <v>1</v>
          </cell>
          <cell r="D97" t="str">
            <v>Protège documents A4 - 30 poches    NOIR</v>
          </cell>
          <cell r="E97">
            <v>213</v>
          </cell>
          <cell r="F97">
            <v>0.75</v>
          </cell>
        </row>
        <row r="98">
          <cell r="A98">
            <v>196352</v>
          </cell>
          <cell r="B98" t="str">
            <v>19</v>
          </cell>
          <cell r="C98">
            <v>1</v>
          </cell>
          <cell r="D98" t="str">
            <v>Protège documents A4 - 30 poches    ROUGE</v>
          </cell>
          <cell r="E98">
            <v>213</v>
          </cell>
          <cell r="F98">
            <v>0.75</v>
          </cell>
        </row>
        <row r="99">
          <cell r="A99">
            <v>196352</v>
          </cell>
          <cell r="B99" t="str">
            <v>22</v>
          </cell>
          <cell r="C99">
            <v>1</v>
          </cell>
          <cell r="D99" t="str">
            <v>Protège documents A4 - 30 poches    VERT</v>
          </cell>
          <cell r="E99">
            <v>213</v>
          </cell>
          <cell r="F99">
            <v>0.75</v>
          </cell>
        </row>
        <row r="100">
          <cell r="A100">
            <v>196353</v>
          </cell>
          <cell r="B100" t="str">
            <v>06</v>
          </cell>
          <cell r="C100">
            <v>1</v>
          </cell>
          <cell r="D100" t="str">
            <v>Protège-documents A4 - 40 poches    BLEU</v>
          </cell>
          <cell r="E100">
            <v>213</v>
          </cell>
          <cell r="F100">
            <v>0.92</v>
          </cell>
        </row>
        <row r="101">
          <cell r="A101">
            <v>196353</v>
          </cell>
          <cell r="B101" t="str">
            <v>17</v>
          </cell>
          <cell r="C101">
            <v>1</v>
          </cell>
          <cell r="D101" t="str">
            <v>Protège-documents A4 - 40 poches    NOIR</v>
          </cell>
          <cell r="E101">
            <v>213</v>
          </cell>
          <cell r="F101">
            <v>0.92</v>
          </cell>
        </row>
        <row r="102">
          <cell r="A102">
            <v>196353</v>
          </cell>
          <cell r="B102" t="str">
            <v>19</v>
          </cell>
          <cell r="C102">
            <v>1</v>
          </cell>
          <cell r="D102" t="str">
            <v>Protège-documents A4 - 40 poches    ROUGE</v>
          </cell>
          <cell r="E102">
            <v>213</v>
          </cell>
          <cell r="F102">
            <v>0.92</v>
          </cell>
        </row>
        <row r="103">
          <cell r="A103">
            <v>196353</v>
          </cell>
          <cell r="B103" t="str">
            <v>22</v>
          </cell>
          <cell r="C103">
            <v>1</v>
          </cell>
          <cell r="D103" t="str">
            <v>Protège-documents A4 - 40 poches    VERT</v>
          </cell>
          <cell r="E103">
            <v>213</v>
          </cell>
          <cell r="F103">
            <v>0.92</v>
          </cell>
        </row>
        <row r="104">
          <cell r="A104">
            <v>196354</v>
          </cell>
          <cell r="B104" t="str">
            <v>06</v>
          </cell>
          <cell r="C104">
            <v>1</v>
          </cell>
          <cell r="D104" t="str">
            <v>Protège-documents A4 - 50 poches    BLEU</v>
          </cell>
          <cell r="E104">
            <v>213</v>
          </cell>
          <cell r="F104">
            <v>1.1200000000000001</v>
          </cell>
        </row>
        <row r="105">
          <cell r="A105">
            <v>196354</v>
          </cell>
          <cell r="B105" t="str">
            <v>17</v>
          </cell>
          <cell r="C105">
            <v>1</v>
          </cell>
          <cell r="D105" t="str">
            <v>Protège-documents A4 - 50 poches    NOIR</v>
          </cell>
          <cell r="E105">
            <v>213</v>
          </cell>
          <cell r="F105">
            <v>1.1200000000000001</v>
          </cell>
        </row>
        <row r="106">
          <cell r="A106">
            <v>196354</v>
          </cell>
          <cell r="B106" t="str">
            <v>19</v>
          </cell>
          <cell r="C106">
            <v>1</v>
          </cell>
          <cell r="D106" t="str">
            <v>Protège-documents A4 - 50 poches    ROUGE</v>
          </cell>
          <cell r="E106">
            <v>213</v>
          </cell>
          <cell r="F106">
            <v>1.1200000000000001</v>
          </cell>
        </row>
        <row r="107">
          <cell r="A107">
            <v>196354</v>
          </cell>
          <cell r="B107" t="str">
            <v>22</v>
          </cell>
          <cell r="C107">
            <v>1</v>
          </cell>
          <cell r="D107" t="str">
            <v>Protège-documents A4 - 50 poches    VERT</v>
          </cell>
          <cell r="E107">
            <v>213</v>
          </cell>
          <cell r="F107">
            <v>1.1200000000000001</v>
          </cell>
        </row>
        <row r="108">
          <cell r="A108">
            <v>191194</v>
          </cell>
          <cell r="B108" t="str">
            <v>06</v>
          </cell>
          <cell r="C108">
            <v>100</v>
          </cell>
          <cell r="D108" t="str">
            <v>Chemises 24x32 cm - 220g    BLEU</v>
          </cell>
          <cell r="E108">
            <v>240</v>
          </cell>
          <cell r="F108">
            <v>5.67</v>
          </cell>
        </row>
        <row r="109">
          <cell r="A109">
            <v>191194</v>
          </cell>
          <cell r="B109" t="str">
            <v>10</v>
          </cell>
          <cell r="C109">
            <v>100</v>
          </cell>
          <cell r="D109" t="str">
            <v>Chemises 24x32 cm - 220g    BULLE</v>
          </cell>
          <cell r="E109">
            <v>240</v>
          </cell>
          <cell r="F109">
            <v>5.67</v>
          </cell>
        </row>
        <row r="110">
          <cell r="A110">
            <v>191194</v>
          </cell>
          <cell r="B110" t="str">
            <v>11</v>
          </cell>
          <cell r="C110">
            <v>100</v>
          </cell>
          <cell r="D110" t="str">
            <v>Chemises 24x32 cm - 220g    GRIS</v>
          </cell>
          <cell r="E110">
            <v>240</v>
          </cell>
          <cell r="F110">
            <v>5.67</v>
          </cell>
        </row>
        <row r="111">
          <cell r="A111">
            <v>191194</v>
          </cell>
          <cell r="B111" t="str">
            <v>15</v>
          </cell>
          <cell r="C111">
            <v>100</v>
          </cell>
          <cell r="D111" t="str">
            <v>Chemises 24x32 cm - 220g    JAUNE</v>
          </cell>
          <cell r="E111">
            <v>240</v>
          </cell>
          <cell r="F111">
            <v>5.67</v>
          </cell>
        </row>
        <row r="112">
          <cell r="A112">
            <v>191194</v>
          </cell>
          <cell r="B112" t="str">
            <v>18</v>
          </cell>
          <cell r="C112">
            <v>100</v>
          </cell>
          <cell r="D112" t="str">
            <v>Chemises 24x32 cm - 220g    ORANGE</v>
          </cell>
          <cell r="E112">
            <v>240</v>
          </cell>
          <cell r="F112">
            <v>5.67</v>
          </cell>
        </row>
        <row r="113">
          <cell r="A113">
            <v>191194</v>
          </cell>
          <cell r="B113" t="str">
            <v>19</v>
          </cell>
          <cell r="C113">
            <v>100</v>
          </cell>
          <cell r="D113" t="str">
            <v>Chemises 24x32 cm - 220g    ROUGE</v>
          </cell>
          <cell r="E113">
            <v>240</v>
          </cell>
          <cell r="F113">
            <v>5.67</v>
          </cell>
        </row>
        <row r="114">
          <cell r="A114">
            <v>191194</v>
          </cell>
          <cell r="B114" t="str">
            <v>20</v>
          </cell>
          <cell r="C114">
            <v>100</v>
          </cell>
          <cell r="D114" t="str">
            <v>Chemises 24x32 cm - 220g    ROSE</v>
          </cell>
          <cell r="E114">
            <v>240</v>
          </cell>
          <cell r="F114">
            <v>5.67</v>
          </cell>
        </row>
        <row r="115">
          <cell r="A115">
            <v>191194</v>
          </cell>
          <cell r="B115" t="str">
            <v>22</v>
          </cell>
          <cell r="C115">
            <v>100</v>
          </cell>
          <cell r="D115" t="str">
            <v>Chemises 24x32 cm - 220g    VERT</v>
          </cell>
          <cell r="E115">
            <v>240</v>
          </cell>
          <cell r="F115">
            <v>5.67</v>
          </cell>
        </row>
        <row r="116">
          <cell r="A116">
            <v>191194</v>
          </cell>
          <cell r="B116" t="str">
            <v>25</v>
          </cell>
          <cell r="C116">
            <v>100</v>
          </cell>
          <cell r="D116" t="str">
            <v>Chemises 24x32 cm - 220g    VIOLET</v>
          </cell>
          <cell r="E116">
            <v>240</v>
          </cell>
          <cell r="F116">
            <v>5.67</v>
          </cell>
        </row>
        <row r="117">
          <cell r="A117">
            <v>191970</v>
          </cell>
          <cell r="B117" t="str">
            <v>06</v>
          </cell>
          <cell r="C117">
            <v>1</v>
          </cell>
          <cell r="D117" t="str">
            <v>Chemise PROGRESS en polypropylène    BLEU</v>
          </cell>
          <cell r="E117">
            <v>244</v>
          </cell>
          <cell r="F117">
            <v>0.45</v>
          </cell>
        </row>
        <row r="118">
          <cell r="A118">
            <v>191970</v>
          </cell>
          <cell r="B118" t="str">
            <v>13</v>
          </cell>
          <cell r="C118">
            <v>1</v>
          </cell>
          <cell r="D118" t="str">
            <v>Chemise PROGRESS en polypropylène    INCOLORE</v>
          </cell>
          <cell r="E118">
            <v>244</v>
          </cell>
          <cell r="F118">
            <v>0.45</v>
          </cell>
        </row>
        <row r="119">
          <cell r="A119">
            <v>191970</v>
          </cell>
          <cell r="B119" t="str">
            <v>17</v>
          </cell>
          <cell r="C119">
            <v>1</v>
          </cell>
          <cell r="D119" t="str">
            <v>Chemise PROGRESS en polypropylène    NOIR</v>
          </cell>
          <cell r="E119">
            <v>244</v>
          </cell>
          <cell r="F119">
            <v>0.45</v>
          </cell>
        </row>
        <row r="120">
          <cell r="A120">
            <v>191970</v>
          </cell>
          <cell r="B120" t="str">
            <v>19</v>
          </cell>
          <cell r="C120">
            <v>1</v>
          </cell>
          <cell r="D120" t="str">
            <v>Chemise PROGRESS en polypropylène    ROUGE</v>
          </cell>
          <cell r="E120">
            <v>244</v>
          </cell>
          <cell r="F120">
            <v>0.45</v>
          </cell>
        </row>
        <row r="121">
          <cell r="A121">
            <v>193386</v>
          </cell>
          <cell r="B121" t="str">
            <v>06</v>
          </cell>
          <cell r="C121">
            <v>10</v>
          </cell>
          <cell r="D121" t="str">
            <v>Chemises carte à rabats et à élastiques    BLEU</v>
          </cell>
          <cell r="E121">
            <v>243</v>
          </cell>
          <cell r="F121">
            <v>3.59</v>
          </cell>
        </row>
        <row r="122">
          <cell r="A122">
            <v>193386</v>
          </cell>
          <cell r="B122" t="str">
            <v>15</v>
          </cell>
          <cell r="C122">
            <v>10</v>
          </cell>
          <cell r="D122" t="str">
            <v>Chemises carte à rabats et à élastiques    JAUNE</v>
          </cell>
          <cell r="E122">
            <v>243</v>
          </cell>
          <cell r="F122">
            <v>3.59</v>
          </cell>
        </row>
        <row r="123">
          <cell r="A123">
            <v>193386</v>
          </cell>
          <cell r="B123" t="str">
            <v>18</v>
          </cell>
          <cell r="C123">
            <v>10</v>
          </cell>
          <cell r="D123" t="str">
            <v>Chemises carte à rabats et à élastiques    ORANGE</v>
          </cell>
          <cell r="E123">
            <v>243</v>
          </cell>
          <cell r="F123">
            <v>3.59</v>
          </cell>
        </row>
        <row r="124">
          <cell r="A124">
            <v>193386</v>
          </cell>
          <cell r="B124" t="str">
            <v>19</v>
          </cell>
          <cell r="C124">
            <v>10</v>
          </cell>
          <cell r="D124" t="str">
            <v>Chemises carte à rabats et à élastiques    ROUGE</v>
          </cell>
          <cell r="E124">
            <v>243</v>
          </cell>
          <cell r="F124">
            <v>3.59</v>
          </cell>
        </row>
        <row r="125">
          <cell r="A125">
            <v>193385</v>
          </cell>
          <cell r="B125" t="str">
            <v>02</v>
          </cell>
          <cell r="C125">
            <v>10</v>
          </cell>
          <cell r="D125" t="str">
            <v>Chemises à élastiques sans rabats    ASSORTIS</v>
          </cell>
          <cell r="E125">
            <v>242</v>
          </cell>
          <cell r="F125">
            <v>2.52</v>
          </cell>
        </row>
        <row r="126">
          <cell r="A126">
            <v>193385</v>
          </cell>
          <cell r="B126" t="str">
            <v>06</v>
          </cell>
          <cell r="C126">
            <v>10</v>
          </cell>
          <cell r="D126" t="str">
            <v>Chemises à élastiques sans rabats    BLEU</v>
          </cell>
          <cell r="E126">
            <v>242</v>
          </cell>
          <cell r="F126">
            <v>2.52</v>
          </cell>
        </row>
        <row r="127">
          <cell r="A127">
            <v>193385</v>
          </cell>
          <cell r="B127" t="str">
            <v>15</v>
          </cell>
          <cell r="C127">
            <v>10</v>
          </cell>
          <cell r="D127" t="str">
            <v>Chemises à élastiques sans rabats    JAUNE</v>
          </cell>
          <cell r="E127">
            <v>242</v>
          </cell>
          <cell r="F127">
            <v>2.52</v>
          </cell>
        </row>
        <row r="128">
          <cell r="A128">
            <v>193385</v>
          </cell>
          <cell r="B128" t="str">
            <v>19</v>
          </cell>
          <cell r="C128">
            <v>10</v>
          </cell>
          <cell r="D128" t="str">
            <v>Chemises à élastiques sans rabats    ROUGE</v>
          </cell>
          <cell r="E128">
            <v>242</v>
          </cell>
          <cell r="F128">
            <v>2.52</v>
          </cell>
        </row>
        <row r="129">
          <cell r="A129">
            <v>193385</v>
          </cell>
          <cell r="B129" t="str">
            <v>22</v>
          </cell>
          <cell r="C129">
            <v>10</v>
          </cell>
          <cell r="D129" t="str">
            <v>Chemises à élastiques sans rabats    VERT</v>
          </cell>
          <cell r="E129">
            <v>242</v>
          </cell>
          <cell r="F129">
            <v>2.52</v>
          </cell>
        </row>
        <row r="130">
          <cell r="A130">
            <v>191212</v>
          </cell>
          <cell r="B130" t="str">
            <v>06</v>
          </cell>
          <cell r="C130">
            <v>1</v>
          </cell>
          <cell r="D130" t="str">
            <v>Chemise sans élastique 3 rabats    BLEU</v>
          </cell>
          <cell r="E130">
            <v>242</v>
          </cell>
          <cell r="F130">
            <v>0.49</v>
          </cell>
        </row>
        <row r="131">
          <cell r="A131">
            <v>191212</v>
          </cell>
          <cell r="B131" t="str">
            <v>15</v>
          </cell>
          <cell r="C131">
            <v>1</v>
          </cell>
          <cell r="D131" t="str">
            <v>Chemise sans élastique 3 rabats    JAUNE</v>
          </cell>
          <cell r="E131">
            <v>242</v>
          </cell>
          <cell r="F131">
            <v>0.49</v>
          </cell>
        </row>
        <row r="132">
          <cell r="A132">
            <v>191212</v>
          </cell>
          <cell r="B132" t="str">
            <v>19</v>
          </cell>
          <cell r="C132">
            <v>1</v>
          </cell>
          <cell r="D132" t="str">
            <v>Chemise sans élastique 3 rabats    ROUGE</v>
          </cell>
          <cell r="E132">
            <v>242</v>
          </cell>
          <cell r="F132">
            <v>0.49</v>
          </cell>
        </row>
        <row r="133">
          <cell r="A133">
            <v>191181</v>
          </cell>
          <cell r="B133" t="str">
            <v>06</v>
          </cell>
          <cell r="C133">
            <v>250</v>
          </cell>
          <cell r="D133" t="str">
            <v>Sous-chemises 22x31cm - 60g    BLEU</v>
          </cell>
          <cell r="E133">
            <v>240</v>
          </cell>
          <cell r="F133">
            <v>3.05</v>
          </cell>
        </row>
        <row r="134">
          <cell r="A134">
            <v>191181</v>
          </cell>
          <cell r="B134" t="str">
            <v>10</v>
          </cell>
          <cell r="C134">
            <v>250</v>
          </cell>
          <cell r="D134" t="str">
            <v>Sous-chemises 22x31cm - 60g    BULLE</v>
          </cell>
          <cell r="E134">
            <v>240</v>
          </cell>
          <cell r="F134">
            <v>3.05</v>
          </cell>
        </row>
        <row r="135">
          <cell r="A135">
            <v>191181</v>
          </cell>
          <cell r="B135" t="str">
            <v>15</v>
          </cell>
          <cell r="C135">
            <v>250</v>
          </cell>
          <cell r="D135" t="str">
            <v>Sous-chemises 22x31cm - 60g    JAUNE</v>
          </cell>
          <cell r="E135">
            <v>240</v>
          </cell>
          <cell r="F135">
            <v>3.05</v>
          </cell>
        </row>
        <row r="136">
          <cell r="A136">
            <v>191181</v>
          </cell>
          <cell r="B136" t="str">
            <v>18</v>
          </cell>
          <cell r="C136">
            <v>250</v>
          </cell>
          <cell r="D136" t="str">
            <v>Sous-chemises 22x31cm - 60g    ORANGE</v>
          </cell>
          <cell r="E136">
            <v>240</v>
          </cell>
          <cell r="F136">
            <v>3.05</v>
          </cell>
        </row>
        <row r="137">
          <cell r="A137">
            <v>191181</v>
          </cell>
          <cell r="B137" t="str">
            <v>19</v>
          </cell>
          <cell r="C137">
            <v>250</v>
          </cell>
          <cell r="D137" t="str">
            <v>Sous-chemises 22x31cm - 60g    ROUGE</v>
          </cell>
          <cell r="E137">
            <v>240</v>
          </cell>
          <cell r="F137">
            <v>3.05</v>
          </cell>
        </row>
        <row r="138">
          <cell r="A138">
            <v>191181</v>
          </cell>
          <cell r="B138" t="str">
            <v>20</v>
          </cell>
          <cell r="C138">
            <v>250</v>
          </cell>
          <cell r="D138" t="str">
            <v>Sous-chemises 22x31cm - 60g    ROSE</v>
          </cell>
          <cell r="E138">
            <v>240</v>
          </cell>
          <cell r="F138">
            <v>3.05</v>
          </cell>
        </row>
        <row r="139">
          <cell r="A139">
            <v>191181</v>
          </cell>
          <cell r="B139" t="str">
            <v>22</v>
          </cell>
          <cell r="C139">
            <v>250</v>
          </cell>
          <cell r="D139" t="str">
            <v>Sous-chemises 22x31cm - 60g    VERT</v>
          </cell>
          <cell r="E139">
            <v>240</v>
          </cell>
          <cell r="F139">
            <v>3.05</v>
          </cell>
        </row>
        <row r="140">
          <cell r="A140">
            <v>191181</v>
          </cell>
          <cell r="B140" t="str">
            <v>25</v>
          </cell>
          <cell r="C140">
            <v>250</v>
          </cell>
          <cell r="D140" t="str">
            <v>Sous-chemises 22x31cm - 60g    VIOLET</v>
          </cell>
          <cell r="E140">
            <v>240</v>
          </cell>
          <cell r="F140">
            <v>3.05</v>
          </cell>
        </row>
        <row r="141">
          <cell r="A141">
            <v>191290</v>
          </cell>
          <cell r="C141">
            <v>50</v>
          </cell>
          <cell r="D141" t="str">
            <v xml:space="preserve">Boîtes archives carton - Dos 10 cm  </v>
          </cell>
          <cell r="E141">
            <v>262</v>
          </cell>
          <cell r="F141">
            <v>13.41</v>
          </cell>
        </row>
        <row r="142">
          <cell r="A142">
            <v>193146</v>
          </cell>
          <cell r="C142">
            <v>25</v>
          </cell>
          <cell r="D142" t="str">
            <v xml:space="preserve">Dossiers suspendus armoires kraft recyclé - orange - Fond V  </v>
          </cell>
          <cell r="E142">
            <v>257</v>
          </cell>
          <cell r="F142">
            <v>5.44</v>
          </cell>
        </row>
        <row r="143">
          <cell r="A143">
            <v>193147</v>
          </cell>
          <cell r="C143">
            <v>25</v>
          </cell>
          <cell r="D143" t="str">
            <v xml:space="preserve">Dossiers suspendus armoires kraft recyclé - orange - Fond 15 mm  </v>
          </cell>
          <cell r="E143">
            <v>257</v>
          </cell>
          <cell r="F143">
            <v>5.92</v>
          </cell>
        </row>
        <row r="144">
          <cell r="A144">
            <v>178353</v>
          </cell>
          <cell r="B144" t="str">
            <v>06</v>
          </cell>
          <cell r="C144">
            <v>1</v>
          </cell>
          <cell r="D144" t="str">
            <v>Stylo plume jetable PILOT V-Pen    BLEU</v>
          </cell>
          <cell r="E144">
            <v>141</v>
          </cell>
          <cell r="F144">
            <v>1.61</v>
          </cell>
        </row>
        <row r="145">
          <cell r="A145">
            <v>178353</v>
          </cell>
          <cell r="B145" t="str">
            <v>07</v>
          </cell>
          <cell r="C145">
            <v>1</v>
          </cell>
          <cell r="D145" t="str">
            <v>Stylo plume jetable PILOT V-Pen    BLEU CLAIR</v>
          </cell>
          <cell r="E145">
            <v>141</v>
          </cell>
          <cell r="F145">
            <v>1.61</v>
          </cell>
        </row>
        <row r="146">
          <cell r="A146">
            <v>178353</v>
          </cell>
          <cell r="B146" t="str">
            <v>17</v>
          </cell>
          <cell r="C146">
            <v>1</v>
          </cell>
          <cell r="D146" t="str">
            <v>Stylo plume jetable PILOT V-Pen    NOIR</v>
          </cell>
          <cell r="E146">
            <v>141</v>
          </cell>
          <cell r="F146">
            <v>1.61</v>
          </cell>
        </row>
        <row r="147">
          <cell r="A147">
            <v>178353</v>
          </cell>
          <cell r="B147" t="str">
            <v>19</v>
          </cell>
          <cell r="C147">
            <v>1</v>
          </cell>
          <cell r="D147" t="str">
            <v>Stylo plume jetable PILOT V-Pen    ROUGE</v>
          </cell>
          <cell r="E147">
            <v>141</v>
          </cell>
          <cell r="F147">
            <v>1.61</v>
          </cell>
        </row>
        <row r="148">
          <cell r="A148">
            <v>178353</v>
          </cell>
          <cell r="B148" t="str">
            <v>20</v>
          </cell>
          <cell r="C148">
            <v>1</v>
          </cell>
          <cell r="D148" t="str">
            <v>Stylo plume jetable PILOT V-Pen    ROSE</v>
          </cell>
          <cell r="E148">
            <v>141</v>
          </cell>
          <cell r="F148">
            <v>1.61</v>
          </cell>
        </row>
        <row r="149">
          <cell r="A149">
            <v>178353</v>
          </cell>
          <cell r="B149" t="str">
            <v>22</v>
          </cell>
          <cell r="C149">
            <v>1</v>
          </cell>
          <cell r="D149" t="str">
            <v>Stylo plume jetable PILOT V-Pen    VERT</v>
          </cell>
          <cell r="E149">
            <v>141</v>
          </cell>
          <cell r="F149">
            <v>1.61</v>
          </cell>
        </row>
        <row r="150">
          <cell r="A150">
            <v>178353</v>
          </cell>
          <cell r="B150" t="str">
            <v>25</v>
          </cell>
          <cell r="C150">
            <v>1</v>
          </cell>
          <cell r="D150" t="str">
            <v>Stylo plume jetable PILOT V-Pen    VIOLET</v>
          </cell>
          <cell r="E150">
            <v>141</v>
          </cell>
          <cell r="F150">
            <v>1.61</v>
          </cell>
        </row>
        <row r="151">
          <cell r="A151">
            <v>172452</v>
          </cell>
          <cell r="B151" t="str">
            <v>06</v>
          </cell>
          <cell r="C151">
            <v>1</v>
          </cell>
          <cell r="D151" t="str">
            <v>Stylo bille BIC Orange Cristal Fine - Ecriture fine    BLEU</v>
          </cell>
          <cell r="E151">
            <v>137</v>
          </cell>
          <cell r="F151">
            <v>0.16</v>
          </cell>
        </row>
        <row r="152">
          <cell r="A152">
            <v>172452</v>
          </cell>
          <cell r="B152" t="str">
            <v>17</v>
          </cell>
          <cell r="C152">
            <v>1</v>
          </cell>
          <cell r="D152" t="str">
            <v>Stylo bille BIC Orange Cristal Fine - Ecriture fine    NOIR</v>
          </cell>
          <cell r="E152">
            <v>137</v>
          </cell>
          <cell r="F152">
            <v>0.16</v>
          </cell>
        </row>
        <row r="153">
          <cell r="A153">
            <v>172452</v>
          </cell>
          <cell r="B153" t="str">
            <v>19</v>
          </cell>
          <cell r="C153">
            <v>1</v>
          </cell>
          <cell r="D153" t="str">
            <v>Stylo bille BIC Orange Cristal Fine - Ecriture fine    ROUGE</v>
          </cell>
          <cell r="E153">
            <v>137</v>
          </cell>
          <cell r="F153">
            <v>0.16</v>
          </cell>
        </row>
        <row r="154">
          <cell r="A154">
            <v>172452</v>
          </cell>
          <cell r="B154" t="str">
            <v>22</v>
          </cell>
          <cell r="C154">
            <v>1</v>
          </cell>
          <cell r="D154" t="str">
            <v>Stylo bille BIC Orange Cristal Fine - Ecriture fine    VERT</v>
          </cell>
          <cell r="E154">
            <v>137</v>
          </cell>
          <cell r="F154">
            <v>0.16</v>
          </cell>
        </row>
        <row r="155">
          <cell r="A155">
            <v>172451</v>
          </cell>
          <cell r="B155" t="str">
            <v>06</v>
          </cell>
          <cell r="C155">
            <v>1</v>
          </cell>
          <cell r="D155" t="str">
            <v>Stylo bille BIC Cristal - Ecriture moyenne    BLEU</v>
          </cell>
          <cell r="E155">
            <v>136</v>
          </cell>
          <cell r="F155">
            <v>0.16</v>
          </cell>
        </row>
        <row r="156">
          <cell r="A156">
            <v>172451</v>
          </cell>
          <cell r="B156" t="str">
            <v>17</v>
          </cell>
          <cell r="C156">
            <v>1</v>
          </cell>
          <cell r="D156" t="str">
            <v>Stylo bille BIC Cristal - Ecriture moyenne    NOIR</v>
          </cell>
          <cell r="E156">
            <v>136</v>
          </cell>
          <cell r="F156">
            <v>0.16</v>
          </cell>
        </row>
        <row r="157">
          <cell r="A157">
            <v>172451</v>
          </cell>
          <cell r="B157" t="str">
            <v>19</v>
          </cell>
          <cell r="C157">
            <v>1</v>
          </cell>
          <cell r="D157" t="str">
            <v>Stylo bille BIC Cristal - Ecriture moyenne    ROUGE</v>
          </cell>
          <cell r="E157">
            <v>136</v>
          </cell>
          <cell r="F157">
            <v>0.16</v>
          </cell>
        </row>
        <row r="158">
          <cell r="A158">
            <v>172451</v>
          </cell>
          <cell r="B158" t="str">
            <v>22</v>
          </cell>
          <cell r="C158">
            <v>1</v>
          </cell>
          <cell r="D158" t="str">
            <v>Stylo bille BIC Cristal - Ecriture moyenne    VERT</v>
          </cell>
          <cell r="E158">
            <v>136</v>
          </cell>
          <cell r="F158">
            <v>0.16</v>
          </cell>
        </row>
        <row r="159">
          <cell r="A159">
            <v>172460</v>
          </cell>
          <cell r="B159" t="str">
            <v>06</v>
          </cell>
          <cell r="C159">
            <v>1</v>
          </cell>
          <cell r="D159" t="str">
            <v>Stylo bille PROGRESS corps transparent - Pointe moyenne    BLEU</v>
          </cell>
          <cell r="E159">
            <v>136</v>
          </cell>
          <cell r="F159">
            <v>0.04</v>
          </cell>
        </row>
        <row r="160">
          <cell r="A160">
            <v>172460</v>
          </cell>
          <cell r="B160" t="str">
            <v>17</v>
          </cell>
          <cell r="C160">
            <v>1</v>
          </cell>
          <cell r="D160" t="str">
            <v>Stylo bille PROGRESS corps transparent - Pointe moyenne    NOIR</v>
          </cell>
          <cell r="E160">
            <v>136</v>
          </cell>
          <cell r="F160">
            <v>0.04</v>
          </cell>
        </row>
        <row r="161">
          <cell r="A161">
            <v>172460</v>
          </cell>
          <cell r="B161" t="str">
            <v>19</v>
          </cell>
          <cell r="C161">
            <v>1</v>
          </cell>
          <cell r="D161" t="str">
            <v>Stylo bille PROGRESS corps transparent - Pointe moyenne    ROUGE</v>
          </cell>
          <cell r="E161">
            <v>136</v>
          </cell>
          <cell r="F161">
            <v>0.04</v>
          </cell>
        </row>
        <row r="162">
          <cell r="A162">
            <v>172460</v>
          </cell>
          <cell r="B162" t="str">
            <v>22</v>
          </cell>
          <cell r="C162">
            <v>1</v>
          </cell>
          <cell r="D162" t="str">
            <v>Stylo bille PROGRESS corps transparent - Pointe moyenne    VERT</v>
          </cell>
          <cell r="E162">
            <v>136</v>
          </cell>
          <cell r="F162">
            <v>0.04</v>
          </cell>
        </row>
        <row r="163">
          <cell r="A163">
            <v>172502</v>
          </cell>
          <cell r="B163" t="str">
            <v>06</v>
          </cell>
          <cell r="C163">
            <v>1</v>
          </cell>
          <cell r="D163" t="str">
            <v>Stylo bille REYNOLDS 048 - Pointe moyenne    BLEU</v>
          </cell>
          <cell r="E163">
            <v>137</v>
          </cell>
          <cell r="F163">
            <v>0.17</v>
          </cell>
        </row>
        <row r="164">
          <cell r="A164">
            <v>172502</v>
          </cell>
          <cell r="B164" t="str">
            <v>17</v>
          </cell>
          <cell r="C164">
            <v>1</v>
          </cell>
          <cell r="D164" t="str">
            <v>Stylo bille REYNOLDS 048 - Pointe moyenne    NOIR</v>
          </cell>
          <cell r="E164">
            <v>137</v>
          </cell>
          <cell r="F164">
            <v>0.17</v>
          </cell>
        </row>
        <row r="165">
          <cell r="A165">
            <v>172502</v>
          </cell>
          <cell r="B165" t="str">
            <v>19</v>
          </cell>
          <cell r="C165">
            <v>1</v>
          </cell>
          <cell r="D165" t="str">
            <v>Stylo bille REYNOLDS 048 - Pointe moyenne    ROUGE</v>
          </cell>
          <cell r="E165">
            <v>137</v>
          </cell>
          <cell r="F165">
            <v>0.17</v>
          </cell>
        </row>
        <row r="166">
          <cell r="A166">
            <v>172502</v>
          </cell>
          <cell r="B166" t="str">
            <v>22</v>
          </cell>
          <cell r="C166">
            <v>1</v>
          </cell>
          <cell r="D166" t="str">
            <v>Stylo bille REYNOLDS 048 - Pointe moyenne    VERT</v>
          </cell>
          <cell r="E166">
            <v>137</v>
          </cell>
          <cell r="F166">
            <v>0.17</v>
          </cell>
        </row>
        <row r="167">
          <cell r="A167">
            <v>179117</v>
          </cell>
          <cell r="C167">
            <v>1</v>
          </cell>
          <cell r="D167" t="str">
            <v xml:space="preserve">Stylo bille gel effaçable PILOT Frixion - bleu  </v>
          </cell>
          <cell r="E167">
            <v>131</v>
          </cell>
          <cell r="F167">
            <v>1.17</v>
          </cell>
        </row>
        <row r="168">
          <cell r="A168">
            <v>172416</v>
          </cell>
          <cell r="C168">
            <v>1</v>
          </cell>
          <cell r="D168" t="str">
            <v xml:space="preserve">Stylo bille PILOT Supergel Begreen 0.7 - bleu  </v>
          </cell>
          <cell r="E168">
            <v>130</v>
          </cell>
          <cell r="F168">
            <v>0.6</v>
          </cell>
        </row>
        <row r="169">
          <cell r="A169">
            <v>172464</v>
          </cell>
          <cell r="B169" t="str">
            <v>06</v>
          </cell>
          <cell r="C169">
            <v>1</v>
          </cell>
          <cell r="D169" t="str">
            <v>Stylo bille encre gel PILOT G2 0,7    BLEU</v>
          </cell>
          <cell r="E169">
            <v>133</v>
          </cell>
          <cell r="F169">
            <v>0.99</v>
          </cell>
        </row>
        <row r="170">
          <cell r="A170">
            <v>172464</v>
          </cell>
          <cell r="B170" t="str">
            <v>17</v>
          </cell>
          <cell r="C170">
            <v>1</v>
          </cell>
          <cell r="D170" t="str">
            <v>Stylo bille encre gel PILOT G2 0,7    NOIR</v>
          </cell>
          <cell r="E170">
            <v>133</v>
          </cell>
          <cell r="F170">
            <v>0.99</v>
          </cell>
        </row>
        <row r="171">
          <cell r="A171">
            <v>172464</v>
          </cell>
          <cell r="B171" t="str">
            <v>19</v>
          </cell>
          <cell r="C171">
            <v>1</v>
          </cell>
          <cell r="D171" t="str">
            <v>Stylo bille encre gel PILOT G2 0,7    ROUGE</v>
          </cell>
          <cell r="E171">
            <v>133</v>
          </cell>
          <cell r="F171">
            <v>0.99</v>
          </cell>
        </row>
        <row r="172">
          <cell r="A172">
            <v>172464</v>
          </cell>
          <cell r="B172" t="str">
            <v>22</v>
          </cell>
          <cell r="C172">
            <v>1</v>
          </cell>
          <cell r="D172" t="str">
            <v>Stylo bille encre gel PILOT G2 0,7    VERT</v>
          </cell>
          <cell r="E172">
            <v>133</v>
          </cell>
          <cell r="F172">
            <v>0.99</v>
          </cell>
        </row>
        <row r="173">
          <cell r="A173">
            <v>174203</v>
          </cell>
          <cell r="B173" t="str">
            <v>06</v>
          </cell>
          <cell r="C173">
            <v>1</v>
          </cell>
          <cell r="D173" t="str">
            <v>Roller pointe aiguille PILOT Hi-Tecpoint V5 - Ecriture fine    BLEU</v>
          </cell>
          <cell r="E173">
            <v>129</v>
          </cell>
          <cell r="F173">
            <v>1.0900000000000001</v>
          </cell>
        </row>
        <row r="174">
          <cell r="A174">
            <v>174203</v>
          </cell>
          <cell r="B174" t="str">
            <v>17</v>
          </cell>
          <cell r="C174">
            <v>1</v>
          </cell>
          <cell r="D174" t="str">
            <v>Roller pointe aiguille PILOT Hi-Tecpoint V5 - Ecriture fine    NOIR</v>
          </cell>
          <cell r="E174">
            <v>129</v>
          </cell>
          <cell r="F174">
            <v>1.0900000000000001</v>
          </cell>
        </row>
        <row r="175">
          <cell r="A175">
            <v>174203</v>
          </cell>
          <cell r="B175" t="str">
            <v>19</v>
          </cell>
          <cell r="C175">
            <v>1</v>
          </cell>
          <cell r="D175" t="str">
            <v>Roller pointe aiguille PILOT Hi-Tecpoint V5 - Ecriture fine    ROUGE</v>
          </cell>
          <cell r="E175">
            <v>129</v>
          </cell>
          <cell r="F175">
            <v>1.0900000000000001</v>
          </cell>
        </row>
        <row r="176">
          <cell r="A176">
            <v>174203</v>
          </cell>
          <cell r="B176" t="str">
            <v>22</v>
          </cell>
          <cell r="C176">
            <v>1</v>
          </cell>
          <cell r="D176" t="str">
            <v>Roller pointe aiguille PILOT Hi-Tecpoint V5 - Ecriture fine    VERT</v>
          </cell>
          <cell r="E176">
            <v>129</v>
          </cell>
          <cell r="F176">
            <v>1.0900000000000001</v>
          </cell>
        </row>
        <row r="177">
          <cell r="A177">
            <v>174201</v>
          </cell>
          <cell r="B177" t="str">
            <v>06</v>
          </cell>
          <cell r="C177">
            <v>1</v>
          </cell>
          <cell r="D177" t="str">
            <v>Roller pointe aiguille PROGRESS - Ecriture moyenne 0.6mm    BLEU</v>
          </cell>
          <cell r="E177">
            <v>129</v>
          </cell>
          <cell r="F177">
            <v>0.55000000000000004</v>
          </cell>
        </row>
        <row r="178">
          <cell r="A178">
            <v>174201</v>
          </cell>
          <cell r="B178" t="str">
            <v>17</v>
          </cell>
          <cell r="C178">
            <v>1</v>
          </cell>
          <cell r="D178" t="str">
            <v>Roller pointe aiguille PROGRESS - Ecriture moyenne 0.6mm    NOIR</v>
          </cell>
          <cell r="E178">
            <v>129</v>
          </cell>
          <cell r="F178">
            <v>0.55000000000000004</v>
          </cell>
        </row>
        <row r="179">
          <cell r="A179">
            <v>174201</v>
          </cell>
          <cell r="B179" t="str">
            <v>19</v>
          </cell>
          <cell r="C179">
            <v>1</v>
          </cell>
          <cell r="D179" t="str">
            <v>Roller pointe aiguille PROGRESS - Ecriture moyenne 0.6mm    ROUGE</v>
          </cell>
          <cell r="E179">
            <v>129</v>
          </cell>
          <cell r="F179">
            <v>0.55000000000000004</v>
          </cell>
        </row>
        <row r="180">
          <cell r="A180">
            <v>174182</v>
          </cell>
          <cell r="B180" t="str">
            <v>06</v>
          </cell>
          <cell r="C180">
            <v>1</v>
          </cell>
          <cell r="D180" t="str">
            <v>Feutre BIC Parafe 881 - Ecriture moyenne    BLEU</v>
          </cell>
          <cell r="E180">
            <v>143</v>
          </cell>
          <cell r="F180">
            <v>0.2</v>
          </cell>
        </row>
        <row r="181">
          <cell r="A181">
            <v>174182</v>
          </cell>
          <cell r="B181" t="str">
            <v>17</v>
          </cell>
          <cell r="C181">
            <v>1</v>
          </cell>
          <cell r="D181" t="str">
            <v>Feutre BIC Parafe 881 - Ecriture moyenne    NOIR</v>
          </cell>
          <cell r="E181">
            <v>143</v>
          </cell>
          <cell r="F181">
            <v>0.2</v>
          </cell>
        </row>
        <row r="182">
          <cell r="A182">
            <v>174182</v>
          </cell>
          <cell r="B182" t="str">
            <v>19</v>
          </cell>
          <cell r="C182">
            <v>1</v>
          </cell>
          <cell r="D182" t="str">
            <v>Feutre BIC Parafe 881 - Ecriture moyenne    ROUGE</v>
          </cell>
          <cell r="E182">
            <v>143</v>
          </cell>
          <cell r="F182">
            <v>0.2</v>
          </cell>
        </row>
        <row r="183">
          <cell r="A183">
            <v>179054</v>
          </cell>
          <cell r="B183" t="str">
            <v>06</v>
          </cell>
          <cell r="C183">
            <v>1</v>
          </cell>
          <cell r="D183" t="str">
            <v>Stylo bille Gel 0,7 PROGRESS    BLEU</v>
          </cell>
          <cell r="E183">
            <v>130</v>
          </cell>
          <cell r="F183">
            <v>0.25</v>
          </cell>
        </row>
        <row r="184">
          <cell r="A184">
            <v>179054</v>
          </cell>
          <cell r="B184" t="str">
            <v>17</v>
          </cell>
          <cell r="C184">
            <v>1</v>
          </cell>
          <cell r="D184" t="str">
            <v>Stylo bille Gel 0,7 PROGRESS    NOIR</v>
          </cell>
          <cell r="E184">
            <v>130</v>
          </cell>
          <cell r="F184">
            <v>0.25</v>
          </cell>
        </row>
        <row r="185">
          <cell r="A185">
            <v>179054</v>
          </cell>
          <cell r="B185" t="str">
            <v>19</v>
          </cell>
          <cell r="C185">
            <v>1</v>
          </cell>
          <cell r="D185" t="str">
            <v>Stylo bille Gel 0,7 PROGRESS    ROUGE</v>
          </cell>
          <cell r="E185">
            <v>130</v>
          </cell>
          <cell r="F185">
            <v>0.25</v>
          </cell>
        </row>
        <row r="186">
          <cell r="A186">
            <v>179054</v>
          </cell>
          <cell r="B186" t="str">
            <v>22</v>
          </cell>
          <cell r="C186">
            <v>1</v>
          </cell>
          <cell r="D186" t="str">
            <v>Stylo bille Gel 0,7 PROGRESS    VERT</v>
          </cell>
          <cell r="E186">
            <v>130</v>
          </cell>
          <cell r="F186">
            <v>0.25</v>
          </cell>
        </row>
        <row r="187">
          <cell r="A187">
            <v>172395</v>
          </cell>
          <cell r="B187" t="str">
            <v>50</v>
          </cell>
          <cell r="C187">
            <v>12</v>
          </cell>
          <cell r="D187" t="str">
            <v>Crayons à papier Writer HB    HB</v>
          </cell>
          <cell r="E187">
            <v>144</v>
          </cell>
          <cell r="F187">
            <v>0.65</v>
          </cell>
        </row>
        <row r="188">
          <cell r="A188">
            <v>178261</v>
          </cell>
          <cell r="C188">
            <v>12</v>
          </cell>
          <cell r="D188" t="str">
            <v xml:space="preserve">Crayons de couleur STABILO Greencolors  </v>
          </cell>
          <cell r="E188">
            <v>144</v>
          </cell>
          <cell r="F188">
            <v>1.9</v>
          </cell>
        </row>
        <row r="189">
          <cell r="A189">
            <v>173258</v>
          </cell>
          <cell r="B189" t="str">
            <v>06</v>
          </cell>
          <cell r="C189">
            <v>6</v>
          </cell>
          <cell r="D189" t="str">
            <v>Cartouches courtes Internationales    BLEU</v>
          </cell>
          <cell r="E189">
            <v>140</v>
          </cell>
          <cell r="F189">
            <v>0.37</v>
          </cell>
        </row>
        <row r="190">
          <cell r="A190">
            <v>173258</v>
          </cell>
          <cell r="B190" t="str">
            <v>17</v>
          </cell>
          <cell r="C190">
            <v>6</v>
          </cell>
          <cell r="D190" t="str">
            <v>Cartouches courtes Internationales    NOIR</v>
          </cell>
          <cell r="E190">
            <v>140</v>
          </cell>
          <cell r="F190">
            <v>0.37</v>
          </cell>
        </row>
        <row r="191">
          <cell r="A191">
            <v>174166</v>
          </cell>
          <cell r="B191" t="str">
            <v>06</v>
          </cell>
          <cell r="C191">
            <v>1</v>
          </cell>
          <cell r="D191" t="str">
            <v>Marqueur BIC Whiteboard Medium Junior 1741 - Pointe ogive    BLEU</v>
          </cell>
          <cell r="E191">
            <v>152</v>
          </cell>
          <cell r="F191">
            <v>0.53</v>
          </cell>
        </row>
        <row r="192">
          <cell r="A192">
            <v>174166</v>
          </cell>
          <cell r="B192" t="str">
            <v>17</v>
          </cell>
          <cell r="C192">
            <v>1</v>
          </cell>
          <cell r="D192" t="str">
            <v>Marqueur BIC Whiteboard Medium Junior 1741 - Pointe ogive    NOIR</v>
          </cell>
          <cell r="E192">
            <v>152</v>
          </cell>
          <cell r="F192">
            <v>0.53</v>
          </cell>
        </row>
        <row r="193">
          <cell r="A193">
            <v>174166</v>
          </cell>
          <cell r="B193" t="str">
            <v>19</v>
          </cell>
          <cell r="C193">
            <v>1</v>
          </cell>
          <cell r="D193" t="str">
            <v>Marqueur BIC Whiteboard Medium Junior 1741 - Pointe ogive    ROUGE</v>
          </cell>
          <cell r="E193">
            <v>152</v>
          </cell>
          <cell r="F193">
            <v>0.53</v>
          </cell>
        </row>
        <row r="194">
          <cell r="A194">
            <v>174166</v>
          </cell>
          <cell r="B194" t="str">
            <v>22</v>
          </cell>
          <cell r="C194">
            <v>1</v>
          </cell>
          <cell r="D194" t="str">
            <v>Marqueur BIC Whiteboard Medium Junior 1741 - Pointe ogive    VERT</v>
          </cell>
          <cell r="E194">
            <v>152</v>
          </cell>
          <cell r="F194">
            <v>0.53</v>
          </cell>
        </row>
        <row r="195">
          <cell r="A195">
            <v>174186</v>
          </cell>
          <cell r="B195" t="str">
            <v>06</v>
          </cell>
          <cell r="C195">
            <v>1</v>
          </cell>
          <cell r="D195" t="str">
            <v>Marqueur BIC Velleda 1751 - Pointe biseautée    BLEU</v>
          </cell>
          <cell r="E195">
            <v>153</v>
          </cell>
          <cell r="F195">
            <v>0.61</v>
          </cell>
        </row>
        <row r="196">
          <cell r="A196">
            <v>174186</v>
          </cell>
          <cell r="B196" t="str">
            <v>17</v>
          </cell>
          <cell r="C196">
            <v>1</v>
          </cell>
          <cell r="D196" t="str">
            <v>Marqueur BIC Velleda 1751 - Pointe biseautée    NOIR</v>
          </cell>
          <cell r="E196">
            <v>153</v>
          </cell>
          <cell r="F196">
            <v>0.61</v>
          </cell>
        </row>
        <row r="197">
          <cell r="A197">
            <v>174186</v>
          </cell>
          <cell r="B197" t="str">
            <v>19</v>
          </cell>
          <cell r="C197">
            <v>1</v>
          </cell>
          <cell r="D197" t="str">
            <v>Marqueur BIC Velleda 1751 - Pointe biseautée    ROUGE</v>
          </cell>
          <cell r="E197">
            <v>153</v>
          </cell>
          <cell r="F197">
            <v>0.61</v>
          </cell>
        </row>
        <row r="198">
          <cell r="A198">
            <v>174186</v>
          </cell>
          <cell r="B198" t="str">
            <v>22</v>
          </cell>
          <cell r="C198">
            <v>1</v>
          </cell>
          <cell r="D198" t="str">
            <v>Marqueur BIC Velleda 1751 - Pointe biseautée    VERT</v>
          </cell>
          <cell r="E198">
            <v>153</v>
          </cell>
          <cell r="F198">
            <v>0.61</v>
          </cell>
        </row>
        <row r="199">
          <cell r="A199">
            <v>174332</v>
          </cell>
          <cell r="B199" t="str">
            <v>06</v>
          </cell>
          <cell r="C199">
            <v>1</v>
          </cell>
          <cell r="D199" t="str">
            <v>Marqueur pour tableaux blancs PROGRESS - Pointe ogive    BLEU</v>
          </cell>
          <cell r="E199">
            <v>153</v>
          </cell>
          <cell r="F199">
            <v>0.23</v>
          </cell>
        </row>
        <row r="200">
          <cell r="A200">
            <v>174332</v>
          </cell>
          <cell r="B200" t="str">
            <v>17</v>
          </cell>
          <cell r="C200">
            <v>1</v>
          </cell>
          <cell r="D200" t="str">
            <v>Marqueur pour tableaux blancs PROGRESS - Pointe ogive    NOIR</v>
          </cell>
          <cell r="E200">
            <v>153</v>
          </cell>
          <cell r="F200">
            <v>0.23</v>
          </cell>
        </row>
        <row r="201">
          <cell r="A201">
            <v>174332</v>
          </cell>
          <cell r="B201" t="str">
            <v>19</v>
          </cell>
          <cell r="C201">
            <v>1</v>
          </cell>
          <cell r="D201" t="str">
            <v>Marqueur pour tableaux blancs PROGRESS - Pointe ogive    ROUGE</v>
          </cell>
          <cell r="E201">
            <v>153</v>
          </cell>
          <cell r="F201">
            <v>0.23</v>
          </cell>
        </row>
        <row r="202">
          <cell r="A202">
            <v>174332</v>
          </cell>
          <cell r="B202" t="str">
            <v>22</v>
          </cell>
          <cell r="C202">
            <v>1</v>
          </cell>
          <cell r="D202" t="str">
            <v>Marqueur pour tableaux blancs PROGRESS - Pointe ogive    VERT</v>
          </cell>
          <cell r="E202">
            <v>153</v>
          </cell>
          <cell r="F202">
            <v>0.23</v>
          </cell>
        </row>
        <row r="203">
          <cell r="A203">
            <v>174337</v>
          </cell>
          <cell r="B203" t="str">
            <v>06</v>
          </cell>
          <cell r="C203">
            <v>1</v>
          </cell>
          <cell r="D203" t="str">
            <v>Marqueur permanent PROGRESS - Pointe ogive    BLEU</v>
          </cell>
          <cell r="E203">
            <v>155</v>
          </cell>
          <cell r="F203">
            <v>0.17</v>
          </cell>
        </row>
        <row r="204">
          <cell r="A204">
            <v>174337</v>
          </cell>
          <cell r="B204" t="str">
            <v>17</v>
          </cell>
          <cell r="C204">
            <v>1</v>
          </cell>
          <cell r="D204" t="str">
            <v>Marqueur permanent PROGRESS - Pointe ogive    NOIR</v>
          </cell>
          <cell r="E204">
            <v>155</v>
          </cell>
          <cell r="F204">
            <v>0.17</v>
          </cell>
        </row>
        <row r="205">
          <cell r="A205">
            <v>174337</v>
          </cell>
          <cell r="B205" t="str">
            <v>19</v>
          </cell>
          <cell r="C205">
            <v>1</v>
          </cell>
          <cell r="D205" t="str">
            <v>Marqueur permanent PROGRESS - Pointe ogive    ROUGE</v>
          </cell>
          <cell r="E205">
            <v>155</v>
          </cell>
          <cell r="F205">
            <v>0.17</v>
          </cell>
        </row>
        <row r="206">
          <cell r="A206">
            <v>174337</v>
          </cell>
          <cell r="B206" t="str">
            <v>22</v>
          </cell>
          <cell r="C206">
            <v>1</v>
          </cell>
          <cell r="D206" t="str">
            <v>Marqueur permanent PROGRESS - Pointe ogive    VERT</v>
          </cell>
          <cell r="E206">
            <v>155</v>
          </cell>
          <cell r="F206">
            <v>0.17</v>
          </cell>
        </row>
        <row r="207">
          <cell r="A207">
            <v>174140</v>
          </cell>
          <cell r="C207">
            <v>1</v>
          </cell>
          <cell r="D207" t="str">
            <v xml:space="preserve">Marqueur PROGRESS pour tableaux papier - bleu  </v>
          </cell>
          <cell r="E207">
            <v>153</v>
          </cell>
          <cell r="F207">
            <v>0.2</v>
          </cell>
        </row>
        <row r="208">
          <cell r="A208">
            <v>174254</v>
          </cell>
          <cell r="B208" t="str">
            <v>06</v>
          </cell>
          <cell r="C208">
            <v>1</v>
          </cell>
          <cell r="D208" t="str">
            <v>Surligneur PROGRESS    BLEU</v>
          </cell>
          <cell r="E208">
            <v>148</v>
          </cell>
          <cell r="F208">
            <v>0.14000000000000001</v>
          </cell>
        </row>
        <row r="209">
          <cell r="A209">
            <v>174254</v>
          </cell>
          <cell r="B209" t="str">
            <v>15</v>
          </cell>
          <cell r="C209">
            <v>1</v>
          </cell>
          <cell r="D209" t="str">
            <v>Surligneur PROGRESS    JAUNE</v>
          </cell>
          <cell r="E209">
            <v>148</v>
          </cell>
          <cell r="F209">
            <v>0.14000000000000001</v>
          </cell>
        </row>
        <row r="210">
          <cell r="A210">
            <v>174254</v>
          </cell>
          <cell r="B210" t="str">
            <v>18</v>
          </cell>
          <cell r="C210">
            <v>1</v>
          </cell>
          <cell r="D210" t="str">
            <v>Surligneur PROGRESS    ORANGE</v>
          </cell>
          <cell r="E210">
            <v>148</v>
          </cell>
          <cell r="F210">
            <v>0.14000000000000001</v>
          </cell>
        </row>
        <row r="211">
          <cell r="A211">
            <v>174254</v>
          </cell>
          <cell r="B211" t="str">
            <v>20</v>
          </cell>
          <cell r="C211">
            <v>1</v>
          </cell>
          <cell r="D211" t="str">
            <v>Surligneur PROGRESS    ROSE</v>
          </cell>
          <cell r="E211">
            <v>148</v>
          </cell>
          <cell r="F211">
            <v>0.14000000000000001</v>
          </cell>
        </row>
        <row r="212">
          <cell r="A212">
            <v>174254</v>
          </cell>
          <cell r="B212" t="str">
            <v>22</v>
          </cell>
          <cell r="C212">
            <v>1</v>
          </cell>
          <cell r="D212" t="str">
            <v>Surligneur PROGRESS    VERT</v>
          </cell>
          <cell r="E212">
            <v>148</v>
          </cell>
          <cell r="F212">
            <v>0.14000000000000001</v>
          </cell>
        </row>
        <row r="213">
          <cell r="A213">
            <v>142200</v>
          </cell>
          <cell r="C213">
            <v>1</v>
          </cell>
          <cell r="D213" t="str">
            <v xml:space="preserve">Feutre effaceur réécriveur REYNOLDS - 2 usages  </v>
          </cell>
          <cell r="E213">
            <v>158</v>
          </cell>
          <cell r="F213">
            <v>0.48</v>
          </cell>
        </row>
        <row r="214">
          <cell r="A214">
            <v>142214</v>
          </cell>
          <cell r="C214">
            <v>1</v>
          </cell>
          <cell r="D214" t="str">
            <v xml:space="preserve">Flacon correcteur à pinceau - 20 ml  </v>
          </cell>
          <cell r="E214">
            <v>159</v>
          </cell>
          <cell r="F214">
            <v>0.25</v>
          </cell>
        </row>
        <row r="215">
          <cell r="A215">
            <v>142237</v>
          </cell>
          <cell r="C215">
            <v>1</v>
          </cell>
          <cell r="D215" t="str">
            <v xml:space="preserve">Dévidoir PRITT Roller rechargeable - Largeur de bande 4,2 mm  </v>
          </cell>
          <cell r="E215">
            <v>161</v>
          </cell>
          <cell r="F215">
            <v>3.04</v>
          </cell>
        </row>
        <row r="216">
          <cell r="A216">
            <v>142238</v>
          </cell>
          <cell r="C216">
            <v>1</v>
          </cell>
          <cell r="D216" t="str">
            <v xml:space="preserve">Recharge PRITT Roller rechargeable - 4,2 mm  </v>
          </cell>
          <cell r="E216">
            <v>161</v>
          </cell>
          <cell r="F216">
            <v>1.9</v>
          </cell>
        </row>
        <row r="217">
          <cell r="A217">
            <v>178201</v>
          </cell>
          <cell r="C217">
            <v>1</v>
          </cell>
          <cell r="D217" t="str">
            <v xml:space="preserve">Taille-crayon en acier inoxydable/aluminium - 1 usage  </v>
          </cell>
          <cell r="E217">
            <v>144</v>
          </cell>
          <cell r="F217">
            <v>0.08</v>
          </cell>
        </row>
        <row r="218">
          <cell r="A218">
            <v>178202</v>
          </cell>
          <cell r="C218">
            <v>1</v>
          </cell>
          <cell r="D218" t="str">
            <v xml:space="preserve">Taille-crayon en acier inoxydable/aluminium - 2 usages  </v>
          </cell>
          <cell r="E218">
            <v>144</v>
          </cell>
          <cell r="F218">
            <v>0.16</v>
          </cell>
        </row>
        <row r="219">
          <cell r="A219">
            <v>136153</v>
          </cell>
          <cell r="C219">
            <v>1</v>
          </cell>
          <cell r="D219" t="str">
            <v xml:space="preserve">Perforateur 2 trous PROGRESS - 10 feuilles  </v>
          </cell>
          <cell r="E219">
            <v>187</v>
          </cell>
          <cell r="F219">
            <v>0.98</v>
          </cell>
        </row>
        <row r="220">
          <cell r="A220">
            <v>136157</v>
          </cell>
          <cell r="C220">
            <v>1</v>
          </cell>
          <cell r="D220" t="str">
            <v xml:space="preserve">Perforateur 4 trous PROGRESS  </v>
          </cell>
          <cell r="E220">
            <v>186</v>
          </cell>
          <cell r="F220">
            <v>4.25</v>
          </cell>
        </row>
        <row r="221">
          <cell r="A221">
            <v>237024</v>
          </cell>
          <cell r="B221" t="str">
            <v>06</v>
          </cell>
          <cell r="C221">
            <v>1</v>
          </cell>
          <cell r="D221" t="str">
            <v>Pot à crayons    BLEU</v>
          </cell>
          <cell r="E221">
            <v>314</v>
          </cell>
          <cell r="F221">
            <v>0.56000000000000005</v>
          </cell>
        </row>
        <row r="222">
          <cell r="A222">
            <v>237024</v>
          </cell>
          <cell r="B222" t="str">
            <v>13</v>
          </cell>
          <cell r="C222">
            <v>1</v>
          </cell>
          <cell r="D222" t="str">
            <v>Pot à crayons    INCOLORE</v>
          </cell>
          <cell r="E222">
            <v>314</v>
          </cell>
          <cell r="F222">
            <v>0.56000000000000005</v>
          </cell>
        </row>
        <row r="223">
          <cell r="A223">
            <v>237024</v>
          </cell>
          <cell r="B223" t="str">
            <v>17</v>
          </cell>
          <cell r="C223">
            <v>1</v>
          </cell>
          <cell r="D223" t="str">
            <v>Pot à crayons    NOIR</v>
          </cell>
          <cell r="E223">
            <v>314</v>
          </cell>
          <cell r="F223">
            <v>0.56000000000000005</v>
          </cell>
        </row>
        <row r="224">
          <cell r="A224">
            <v>157087</v>
          </cell>
          <cell r="C224">
            <v>100</v>
          </cell>
          <cell r="D224" t="str">
            <v xml:space="preserve">Punaises baïonnette N°2 - Ø 10 mm  </v>
          </cell>
          <cell r="E224">
            <v>178</v>
          </cell>
          <cell r="F224">
            <v>0.3</v>
          </cell>
        </row>
        <row r="225">
          <cell r="A225">
            <v>110115</v>
          </cell>
          <cell r="C225">
            <v>1</v>
          </cell>
          <cell r="D225" t="str">
            <v xml:space="preserve">Etui de pâte adhésive PATAFIX - jaune  </v>
          </cell>
          <cell r="E225">
            <v>169</v>
          </cell>
          <cell r="F225">
            <v>1.64</v>
          </cell>
        </row>
        <row r="226">
          <cell r="A226">
            <v>130337</v>
          </cell>
          <cell r="C226">
            <v>100</v>
          </cell>
          <cell r="D226" t="str">
            <v xml:space="preserve">Trombones acier galvanisé 32 mm  </v>
          </cell>
          <cell r="E226">
            <v>177</v>
          </cell>
          <cell r="F226">
            <v>0.17</v>
          </cell>
        </row>
        <row r="227">
          <cell r="A227">
            <v>296001</v>
          </cell>
          <cell r="B227" t="str">
            <v>15</v>
          </cell>
          <cell r="C227">
            <v>1</v>
          </cell>
          <cell r="D227" t="str">
            <v>Bloc Notes repositionnables PROGRESS 7,6 x 7,6 cm    JAUNE</v>
          </cell>
          <cell r="E227">
            <v>102</v>
          </cell>
          <cell r="F227">
            <v>0.11</v>
          </cell>
        </row>
        <row r="228">
          <cell r="A228">
            <v>296017</v>
          </cell>
          <cell r="C228">
            <v>1</v>
          </cell>
          <cell r="D228" t="str">
            <v xml:space="preserve">Bloc Notes repositionnables recyclés PROGRESS 7,6 x 7,6 cm  </v>
          </cell>
          <cell r="E228">
            <v>103</v>
          </cell>
          <cell r="F228">
            <v>0.18</v>
          </cell>
        </row>
        <row r="229">
          <cell r="A229">
            <v>296000</v>
          </cell>
          <cell r="B229" t="str">
            <v>15</v>
          </cell>
          <cell r="C229">
            <v>12</v>
          </cell>
          <cell r="D229" t="str">
            <v>Blocs Notes repositionnables PROGRESS 3,8 x 5,1 cm    JAUNE</v>
          </cell>
          <cell r="E229">
            <v>102</v>
          </cell>
          <cell r="F229">
            <v>0.72</v>
          </cell>
        </row>
        <row r="230">
          <cell r="A230">
            <v>296016</v>
          </cell>
          <cell r="C230">
            <v>12</v>
          </cell>
          <cell r="D230" t="str">
            <v xml:space="preserve">Blocs Notes repositionnables recyclés  PROGRESS 3,8 x 5,1cm  </v>
          </cell>
          <cell r="E230">
            <v>103</v>
          </cell>
          <cell r="F230">
            <v>1.08</v>
          </cell>
        </row>
        <row r="231">
          <cell r="A231">
            <v>112056</v>
          </cell>
          <cell r="C231">
            <v>1</v>
          </cell>
          <cell r="D231" t="str">
            <v xml:space="preserve">Bâton de colle PROGRESS - 10g  </v>
          </cell>
          <cell r="E231">
            <v>171</v>
          </cell>
          <cell r="F231">
            <v>0.16</v>
          </cell>
        </row>
        <row r="232">
          <cell r="A232">
            <v>112057</v>
          </cell>
          <cell r="C232">
            <v>1</v>
          </cell>
          <cell r="D232" t="str">
            <v xml:space="preserve">Bâton de colle PROGRESS - 20g  </v>
          </cell>
          <cell r="E232">
            <v>171</v>
          </cell>
          <cell r="F232">
            <v>0.23</v>
          </cell>
        </row>
        <row r="233">
          <cell r="A233">
            <v>112044</v>
          </cell>
          <cell r="C233">
            <v>1</v>
          </cell>
          <cell r="D233" t="str">
            <v xml:space="preserve">Tube de colle universelle PROGRESS - 30 ml  </v>
          </cell>
          <cell r="E233">
            <v>170</v>
          </cell>
          <cell r="F233">
            <v>0.33</v>
          </cell>
        </row>
        <row r="234">
          <cell r="A234">
            <v>110044</v>
          </cell>
          <cell r="C234">
            <v>1</v>
          </cell>
          <cell r="D234" t="str">
            <v xml:space="preserve">Adhésif transparent économique - 33 m x 19 mm  </v>
          </cell>
          <cell r="E234">
            <v>164</v>
          </cell>
          <cell r="F234">
            <v>0.17</v>
          </cell>
        </row>
        <row r="235">
          <cell r="A235">
            <v>182009</v>
          </cell>
          <cell r="C235">
            <v>1</v>
          </cell>
          <cell r="D235" t="str">
            <v xml:space="preserve">Compas Stop System  </v>
          </cell>
          <cell r="E235">
            <v>177</v>
          </cell>
          <cell r="F235">
            <v>1.64</v>
          </cell>
        </row>
        <row r="236">
          <cell r="A236">
            <v>182876</v>
          </cell>
          <cell r="C236">
            <v>1</v>
          </cell>
          <cell r="D236" t="str">
            <v xml:space="preserve">Règle de bureau simple PROGRESS - 30 cm  </v>
          </cell>
          <cell r="E236">
            <v>176</v>
          </cell>
          <cell r="F236">
            <v>0.17</v>
          </cell>
        </row>
        <row r="237">
          <cell r="A237">
            <v>182803</v>
          </cell>
          <cell r="C237">
            <v>1</v>
          </cell>
          <cell r="D237" t="str">
            <v xml:space="preserve">Régle de bureau simple PROGRESS - 20 cm  </v>
          </cell>
          <cell r="E237">
            <v>176</v>
          </cell>
          <cell r="F237">
            <v>0.11</v>
          </cell>
        </row>
        <row r="238">
          <cell r="A238">
            <v>183605</v>
          </cell>
          <cell r="C238">
            <v>1</v>
          </cell>
          <cell r="D238" t="str">
            <v xml:space="preserve">Equerre géométrique avec hypothénuse 45°  </v>
          </cell>
          <cell r="E238">
            <v>176</v>
          </cell>
          <cell r="F238">
            <v>0.77</v>
          </cell>
        </row>
        <row r="239">
          <cell r="A239">
            <v>162258</v>
          </cell>
          <cell r="C239">
            <v>1</v>
          </cell>
          <cell r="D239" t="str">
            <v xml:space="preserve">Ciseaux de poche bouts ronds - 13 cm  </v>
          </cell>
          <cell r="E239">
            <v>172</v>
          </cell>
          <cell r="F239">
            <v>0.9</v>
          </cell>
        </row>
        <row r="240">
          <cell r="A240">
            <v>162282</v>
          </cell>
          <cell r="C240">
            <v>1</v>
          </cell>
          <cell r="D240" t="str">
            <v xml:space="preserve">Paire de ciseaux de bureau bouts ronds - 17 cm  </v>
          </cell>
          <cell r="E240">
            <v>174</v>
          </cell>
          <cell r="F240">
            <v>1.35</v>
          </cell>
        </row>
        <row r="241">
          <cell r="A241">
            <v>172337</v>
          </cell>
          <cell r="C241">
            <v>100</v>
          </cell>
          <cell r="D241" t="str">
            <v xml:space="preserve">Craies enrobées blanches pour tableau noir  </v>
          </cell>
          <cell r="E241">
            <v>156</v>
          </cell>
          <cell r="F241">
            <v>2.76</v>
          </cell>
        </row>
        <row r="242">
          <cell r="A242">
            <v>172338</v>
          </cell>
          <cell r="C242">
            <v>100</v>
          </cell>
          <cell r="D242" t="str">
            <v xml:space="preserve">Craies enrobées pour tableau noir - coloris assortis  </v>
          </cell>
          <cell r="E242">
            <v>156</v>
          </cell>
          <cell r="F242">
            <v>4.99</v>
          </cell>
        </row>
        <row r="243">
          <cell r="A243">
            <v>223554</v>
          </cell>
          <cell r="C243">
            <v>500</v>
          </cell>
          <cell r="D243" t="str">
            <v xml:space="preserve">Enveloppes autocollantes 114x162 mm  </v>
          </cell>
          <cell r="E243">
            <v>76</v>
          </cell>
          <cell r="F243">
            <v>6.16</v>
          </cell>
        </row>
        <row r="244">
          <cell r="A244">
            <v>223561</v>
          </cell>
          <cell r="C244">
            <v>500</v>
          </cell>
          <cell r="D244" t="str">
            <v xml:space="preserve">Enveloppes autocollantes 110x220 mm sans fenêtre  </v>
          </cell>
          <cell r="E244">
            <v>76</v>
          </cell>
          <cell r="F244">
            <v>6.16</v>
          </cell>
        </row>
        <row r="245">
          <cell r="A245">
            <v>223521</v>
          </cell>
          <cell r="C245">
            <v>500</v>
          </cell>
          <cell r="D245" t="str">
            <v xml:space="preserve">Enveloppes autocollantes 110x220 mm avec fenêtre 45x100 mm  </v>
          </cell>
          <cell r="E245">
            <v>76</v>
          </cell>
          <cell r="F245">
            <v>6.92</v>
          </cell>
        </row>
        <row r="246">
          <cell r="A246">
            <v>223633</v>
          </cell>
          <cell r="C246">
            <v>500</v>
          </cell>
          <cell r="D246" t="str">
            <v xml:space="preserve">Pochettes autocollantes 162x229 mm  </v>
          </cell>
          <cell r="E246">
            <v>81</v>
          </cell>
          <cell r="F246">
            <v>8.84</v>
          </cell>
        </row>
        <row r="247">
          <cell r="A247">
            <v>223588</v>
          </cell>
          <cell r="C247">
            <v>250</v>
          </cell>
          <cell r="D247" t="str">
            <v xml:space="preserve">Pochettes autocollantes 260x330 mm  </v>
          </cell>
          <cell r="E247">
            <v>81</v>
          </cell>
          <cell r="F247">
            <v>10.48</v>
          </cell>
        </row>
        <row r="248">
          <cell r="A248">
            <v>223635</v>
          </cell>
          <cell r="C248">
            <v>250</v>
          </cell>
          <cell r="D248" t="str">
            <v xml:space="preserve">Pochettes autocollantes 229x324 mm  </v>
          </cell>
          <cell r="E248">
            <v>81</v>
          </cell>
          <cell r="F248">
            <v>7.39</v>
          </cell>
        </row>
        <row r="249">
          <cell r="A249">
            <v>223563</v>
          </cell>
          <cell r="C249">
            <v>500</v>
          </cell>
          <cell r="D249" t="str">
            <v xml:space="preserve">Enveloppes bande siliconée 110x220 mm sans fenêtre  </v>
          </cell>
          <cell r="E249">
            <v>76</v>
          </cell>
          <cell r="F249">
            <v>6.63</v>
          </cell>
        </row>
        <row r="250">
          <cell r="A250">
            <v>223630</v>
          </cell>
          <cell r="C250">
            <v>500</v>
          </cell>
          <cell r="D250" t="str">
            <v xml:space="preserve">Pochettes économiques bande siliconée 162x229 mm  </v>
          </cell>
          <cell r="E250">
            <v>81</v>
          </cell>
          <cell r="F250">
            <v>9.2200000000000006</v>
          </cell>
        </row>
        <row r="251">
          <cell r="A251">
            <v>223632</v>
          </cell>
          <cell r="C251">
            <v>250</v>
          </cell>
          <cell r="D251" t="str">
            <v xml:space="preserve">Pochettes bande siliconée 229x324 mm  </v>
          </cell>
          <cell r="E251">
            <v>81</v>
          </cell>
          <cell r="F251">
            <v>7.7</v>
          </cell>
        </row>
        <row r="252">
          <cell r="A252">
            <v>223727</v>
          </cell>
          <cell r="C252">
            <v>500</v>
          </cell>
          <cell r="D252" t="str">
            <v xml:space="preserve">Enveloppes 75g bande siliconée 110x220 mm  </v>
          </cell>
          <cell r="E252">
            <v>77</v>
          </cell>
          <cell r="F252">
            <v>7.42</v>
          </cell>
        </row>
        <row r="253">
          <cell r="A253">
            <v>223006</v>
          </cell>
          <cell r="C253">
            <v>500</v>
          </cell>
          <cell r="D253" t="str">
            <v xml:space="preserve">Enveloppes recyclées 80g autocollantes 110x220 mm  </v>
          </cell>
          <cell r="E253">
            <v>77</v>
          </cell>
          <cell r="F253">
            <v>10.06</v>
          </cell>
        </row>
        <row r="254">
          <cell r="A254">
            <v>246342</v>
          </cell>
          <cell r="C254">
            <v>1</v>
          </cell>
          <cell r="D254" t="str">
            <v xml:space="preserve">Boîte de 1400 étiquettes coins ronds L99,1 x H38,1 mm  </v>
          </cell>
          <cell r="E254">
            <v>88</v>
          </cell>
          <cell r="F254">
            <v>3.89</v>
          </cell>
        </row>
        <row r="255">
          <cell r="A255">
            <v>246343</v>
          </cell>
          <cell r="C255">
            <v>1</v>
          </cell>
          <cell r="D255" t="str">
            <v xml:space="preserve">Boîte de 800 étiquettes coins ronds L99,1 x H67,7 mm  </v>
          </cell>
          <cell r="E255">
            <v>88</v>
          </cell>
          <cell r="F255">
            <v>3.89</v>
          </cell>
        </row>
        <row r="256">
          <cell r="A256">
            <v>494161</v>
          </cell>
          <cell r="C256">
            <v>1</v>
          </cell>
          <cell r="D256" t="str">
            <v xml:space="preserve">Clé USB EMTEC C250 2 Go  </v>
          </cell>
          <cell r="E256">
            <v>0</v>
          </cell>
          <cell r="F256">
            <v>7.91</v>
          </cell>
        </row>
        <row r="257">
          <cell r="A257">
            <v>494160</v>
          </cell>
          <cell r="C257">
            <v>1</v>
          </cell>
          <cell r="D257" t="str">
            <v xml:space="preserve">Clé USB EMTEC C250 4 Go  </v>
          </cell>
          <cell r="E257">
            <v>0</v>
          </cell>
          <cell r="F257">
            <v>9.6999999999999993</v>
          </cell>
        </row>
        <row r="258">
          <cell r="A258">
            <v>494164</v>
          </cell>
          <cell r="C258">
            <v>1</v>
          </cell>
          <cell r="D258" t="str">
            <v xml:space="preserve">Clé USB EMTEC C250 8 Go  </v>
          </cell>
          <cell r="E258">
            <v>0</v>
          </cell>
          <cell r="F258">
            <v>17.13</v>
          </cell>
        </row>
        <row r="259">
          <cell r="A259">
            <v>494174</v>
          </cell>
          <cell r="C259">
            <v>1</v>
          </cell>
          <cell r="D259" t="str">
            <v xml:space="preserve">Clé USB EMTEC C250 16 Go  </v>
          </cell>
          <cell r="E259">
            <v>0</v>
          </cell>
          <cell r="F259">
            <v>32.03</v>
          </cell>
        </row>
        <row r="260">
          <cell r="A260">
            <v>494178</v>
          </cell>
          <cell r="C260">
            <v>1</v>
          </cell>
          <cell r="D260" t="str">
            <v xml:space="preserve">Clé USB EMTEC C250 32 Go  </v>
          </cell>
          <cell r="E260">
            <v>0</v>
          </cell>
          <cell r="F260">
            <v>56.48</v>
          </cell>
        </row>
        <row r="261">
          <cell r="A261">
            <v>174241</v>
          </cell>
          <cell r="B261" t="str">
            <v>06</v>
          </cell>
          <cell r="C261">
            <v>1</v>
          </cell>
          <cell r="D261" t="str">
            <v>Feutre PROGRESS - Ecriture fine    BLEU</v>
          </cell>
          <cell r="E261">
            <v>142</v>
          </cell>
          <cell r="F261">
            <v>0.16</v>
          </cell>
        </row>
        <row r="262">
          <cell r="A262">
            <v>174241</v>
          </cell>
          <cell r="B262" t="str">
            <v>17</v>
          </cell>
          <cell r="C262">
            <v>1</v>
          </cell>
          <cell r="D262" t="str">
            <v>Feutre PROGRESS - Ecriture fine    NOIR</v>
          </cell>
          <cell r="E262">
            <v>142</v>
          </cell>
          <cell r="F262">
            <v>0.16</v>
          </cell>
        </row>
        <row r="263">
          <cell r="A263">
            <v>174241</v>
          </cell>
          <cell r="B263" t="str">
            <v>19</v>
          </cell>
          <cell r="C263">
            <v>1</v>
          </cell>
          <cell r="D263" t="str">
            <v>Feutre PROGRESS - Ecriture fine    ROUGE</v>
          </cell>
          <cell r="E263">
            <v>142</v>
          </cell>
          <cell r="F263">
            <v>0.16</v>
          </cell>
        </row>
        <row r="264">
          <cell r="A264">
            <v>174241</v>
          </cell>
          <cell r="B264" t="str">
            <v>22</v>
          </cell>
          <cell r="C264">
            <v>1</v>
          </cell>
          <cell r="D264" t="str">
            <v>Feutre PROGRESS - Ecriture fine    VERT</v>
          </cell>
          <cell r="E264">
            <v>142</v>
          </cell>
          <cell r="F264">
            <v>0.16</v>
          </cell>
        </row>
        <row r="265">
          <cell r="A265">
            <v>158133</v>
          </cell>
          <cell r="C265">
            <v>1</v>
          </cell>
          <cell r="D265" t="str">
            <v xml:space="preserve">Brosse PROGRESS  </v>
          </cell>
          <cell r="E265">
            <v>276</v>
          </cell>
          <cell r="F265">
            <v>14.36</v>
          </cell>
        </row>
        <row r="266">
          <cell r="A266">
            <v>142244</v>
          </cell>
          <cell r="C266">
            <v>1</v>
          </cell>
          <cell r="D266" t="str">
            <v xml:space="preserve">Roller de correction PROGRESS - Largeur de bande 5 mm  </v>
          </cell>
          <cell r="E266">
            <v>161</v>
          </cell>
          <cell r="F266">
            <v>0.32</v>
          </cell>
        </row>
        <row r="267">
          <cell r="A267">
            <v>246341</v>
          </cell>
          <cell r="C267">
            <v>1</v>
          </cell>
          <cell r="D267" t="str">
            <v xml:space="preserve">Boîte de 1600 étiquettes coins ronds L99,1 x H33,9 mm  </v>
          </cell>
          <cell r="E267">
            <v>88</v>
          </cell>
          <cell r="F267">
            <v>4.13</v>
          </cell>
        </row>
        <row r="268">
          <cell r="A268">
            <v>174511</v>
          </cell>
          <cell r="C268">
            <v>1</v>
          </cell>
          <cell r="D268" t="str">
            <v xml:space="preserve">Marqueur PILOT V-Board Master Begreen - Pointe ogive - bleu  </v>
          </cell>
          <cell r="E268">
            <v>152</v>
          </cell>
          <cell r="F268">
            <v>1.1599999999999999</v>
          </cell>
        </row>
        <row r="269">
          <cell r="A269">
            <v>174512</v>
          </cell>
          <cell r="C269">
            <v>1</v>
          </cell>
          <cell r="D269" t="str">
            <v xml:space="preserve">Marqueur PILOT V-Board Master Begreen - Pointe ogive - noir  </v>
          </cell>
          <cell r="E269">
            <v>152</v>
          </cell>
          <cell r="F269">
            <v>1.1599999999999999</v>
          </cell>
        </row>
        <row r="270">
          <cell r="A270">
            <v>174513</v>
          </cell>
          <cell r="C270">
            <v>1</v>
          </cell>
          <cell r="D270" t="str">
            <v xml:space="preserve">Marqueur PILOT V-Board Master Begreen - Pointe ogive - rouge  </v>
          </cell>
          <cell r="E270">
            <v>152</v>
          </cell>
          <cell r="F270">
            <v>1.1599999999999999</v>
          </cell>
        </row>
        <row r="271">
          <cell r="A271">
            <v>174515</v>
          </cell>
          <cell r="C271">
            <v>1</v>
          </cell>
          <cell r="D271" t="str">
            <v xml:space="preserve">Recharge pour PILOT V-Board Master Begreen - Pointe ogive - bleu  </v>
          </cell>
          <cell r="E271">
            <v>152</v>
          </cell>
          <cell r="F271">
            <v>0.8</v>
          </cell>
        </row>
        <row r="272">
          <cell r="A272">
            <v>174516</v>
          </cell>
          <cell r="C272">
            <v>1</v>
          </cell>
          <cell r="D272" t="str">
            <v xml:space="preserve">Recharge pour PILOT V-Board Master Begreen - Pointe ogive - noir  </v>
          </cell>
          <cell r="E272">
            <v>152</v>
          </cell>
          <cell r="F272">
            <v>0.8</v>
          </cell>
        </row>
        <row r="273">
          <cell r="A273">
            <v>174517</v>
          </cell>
          <cell r="C273">
            <v>1</v>
          </cell>
          <cell r="D273" t="str">
            <v xml:space="preserve">Recharge pour PILOT V-Board Master Begreen - Pointe ogive - rouge  </v>
          </cell>
          <cell r="E273">
            <v>152</v>
          </cell>
          <cell r="F273">
            <v>0.8</v>
          </cell>
        </row>
        <row r="274">
          <cell r="A274">
            <v>172482</v>
          </cell>
          <cell r="C274">
            <v>1</v>
          </cell>
          <cell r="D274" t="str">
            <v xml:space="preserve">Stylo bille gel PILOT G1 grip 0.7 mm - bleu  </v>
          </cell>
          <cell r="E274">
            <v>130</v>
          </cell>
          <cell r="F274">
            <v>0.86</v>
          </cell>
        </row>
        <row r="275">
          <cell r="A275">
            <v>172483</v>
          </cell>
          <cell r="C275">
            <v>1</v>
          </cell>
          <cell r="D275" t="str">
            <v xml:space="preserve">Stylo bille gel PILOT G1 grip 0.7 mm - noir  </v>
          </cell>
          <cell r="E275">
            <v>130</v>
          </cell>
          <cell r="F275">
            <v>0.86</v>
          </cell>
        </row>
        <row r="276">
          <cell r="A276">
            <v>172484</v>
          </cell>
          <cell r="C276">
            <v>1</v>
          </cell>
          <cell r="D276" t="str">
            <v xml:space="preserve">Stylo bille gel PILOT G1 grip 0.7 mm -rouge  </v>
          </cell>
          <cell r="E276">
            <v>130</v>
          </cell>
          <cell r="F276">
            <v>0.86</v>
          </cell>
        </row>
        <row r="277">
          <cell r="A277">
            <v>294910</v>
          </cell>
          <cell r="C277">
            <v>5</v>
          </cell>
          <cell r="D277" t="str">
            <v xml:space="preserve">Ramettes papier blanc GREEN 70 A3 - 70g  </v>
          </cell>
          <cell r="E277">
            <v>55</v>
          </cell>
          <cell r="F277">
            <v>25.81</v>
          </cell>
        </row>
        <row r="278">
          <cell r="A278">
            <v>174193</v>
          </cell>
          <cell r="B278" t="str">
            <v>06</v>
          </cell>
          <cell r="C278">
            <v>1</v>
          </cell>
          <cell r="D278" t="str">
            <v>Marqueurs PENTEL Maxiflo - Pointe ogive    BLEU</v>
          </cell>
          <cell r="E278">
            <v>152</v>
          </cell>
          <cell r="F278">
            <v>1.18</v>
          </cell>
        </row>
        <row r="279">
          <cell r="A279">
            <v>174193</v>
          </cell>
          <cell r="B279" t="str">
            <v>17</v>
          </cell>
          <cell r="C279">
            <v>1</v>
          </cell>
          <cell r="D279" t="str">
            <v>Marqueurs PENTEL Maxiflo - Pointe ogive    NOIR</v>
          </cell>
          <cell r="E279">
            <v>152</v>
          </cell>
          <cell r="F279">
            <v>0</v>
          </cell>
        </row>
        <row r="280">
          <cell r="A280">
            <v>174193</v>
          </cell>
          <cell r="B280" t="str">
            <v>19</v>
          </cell>
          <cell r="C280">
            <v>1</v>
          </cell>
          <cell r="D280" t="str">
            <v>Marqueurs PENTEL Maxiflo - Pointe ogive    ROUGE</v>
          </cell>
          <cell r="E280">
            <v>152</v>
          </cell>
          <cell r="F280">
            <v>0</v>
          </cell>
        </row>
        <row r="281">
          <cell r="A281">
            <v>174193</v>
          </cell>
          <cell r="B281" t="str">
            <v>22</v>
          </cell>
          <cell r="C281">
            <v>1</v>
          </cell>
          <cell r="D281" t="str">
            <v>Marqueurs PENTEL Maxiflo - Pointe ogive    VERT</v>
          </cell>
          <cell r="E281">
            <v>152</v>
          </cell>
          <cell r="F281">
            <v>0</v>
          </cell>
        </row>
        <row r="282">
          <cell r="A282">
            <v>174194</v>
          </cell>
          <cell r="C282">
            <v>4</v>
          </cell>
          <cell r="D282" t="str">
            <v xml:space="preserve">Marqueurs PENTEL Maxiflo - Pointe ogive  </v>
          </cell>
          <cell r="E282">
            <v>152</v>
          </cell>
          <cell r="F282">
            <v>5.41</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Q224"/>
  <sheetViews>
    <sheetView showGridLines="0" tabSelected="1" topLeftCell="A2" workbookViewId="0">
      <selection activeCell="C2" sqref="C2"/>
    </sheetView>
  </sheetViews>
  <sheetFormatPr baseColWidth="10" defaultColWidth="9.85546875" defaultRowHeight="17.25" customHeight="1" x14ac:dyDescent="0"/>
  <cols>
    <col min="1" max="1" width="48" style="97" customWidth="1"/>
    <col min="2" max="2" width="7.42578125" style="98" customWidth="1"/>
    <col min="3" max="3" width="10.85546875" style="99" customWidth="1"/>
    <col min="4" max="4" width="10" style="144" customWidth="1"/>
    <col min="5" max="5" width="8.7109375" style="100" customWidth="1"/>
    <col min="6" max="6" width="14.42578125" style="98" customWidth="1"/>
    <col min="7" max="7" width="12.7109375" style="99" customWidth="1"/>
    <col min="8" max="8" width="10" style="144" customWidth="1"/>
    <col min="9" max="9" width="7.42578125" style="100" customWidth="1"/>
    <col min="10" max="10" width="7.42578125" style="98" customWidth="1"/>
    <col min="11" max="11" width="11.5703125" style="99" customWidth="1"/>
    <col min="12" max="12" width="10" style="144" customWidth="1"/>
    <col min="13" max="13" width="8.7109375" style="100" customWidth="1"/>
    <col min="14" max="14" width="7.42578125" style="199" customWidth="1"/>
    <col min="15" max="15" width="9.5703125" style="99" customWidth="1"/>
    <col min="16" max="16" width="10" style="211" customWidth="1"/>
    <col min="17" max="17" width="12.42578125" style="100" customWidth="1"/>
    <col min="18" max="16384" width="9.85546875" style="101"/>
  </cols>
  <sheetData>
    <row r="1" spans="1:17" s="4" customFormat="1" ht="38" customHeight="1">
      <c r="A1" s="1"/>
      <c r="B1" s="214"/>
      <c r="C1" s="507" t="s">
        <v>737</v>
      </c>
      <c r="D1" s="507"/>
      <c r="E1" s="507"/>
      <c r="F1" s="507"/>
      <c r="G1" s="507"/>
      <c r="H1" s="131"/>
      <c r="I1" s="130"/>
      <c r="J1" s="499"/>
      <c r="K1" s="499"/>
      <c r="L1" s="169"/>
      <c r="M1" s="2"/>
      <c r="N1" s="499"/>
      <c r="O1" s="499"/>
      <c r="P1" s="200"/>
      <c r="Q1" s="3"/>
    </row>
    <row r="2" spans="1:17" s="4" customFormat="1" ht="21.75" customHeight="1">
      <c r="A2" s="444"/>
      <c r="B2" s="5"/>
      <c r="C2" s="6"/>
      <c r="D2" s="132"/>
      <c r="E2" s="441"/>
      <c r="F2" s="5"/>
      <c r="G2" s="6"/>
      <c r="H2" s="132"/>
      <c r="I2" s="441"/>
      <c r="J2" s="5"/>
      <c r="K2" s="445" t="s">
        <v>745</v>
      </c>
      <c r="L2" s="446" t="s">
        <v>746</v>
      </c>
      <c r="M2" s="441"/>
      <c r="N2" s="442"/>
      <c r="O2" s="6"/>
      <c r="P2" s="443"/>
      <c r="Q2" s="7"/>
    </row>
    <row r="3" spans="1:17" s="4" customFormat="1" ht="21.75" customHeight="1" thickBot="1">
      <c r="A3" s="261"/>
      <c r="B3" s="262"/>
      <c r="C3" s="263"/>
      <c r="D3" s="265"/>
      <c r="E3" s="264"/>
      <c r="F3" s="262"/>
      <c r="G3" s="263"/>
      <c r="H3" s="265"/>
      <c r="I3" s="264"/>
      <c r="J3" s="262"/>
      <c r="K3" s="263"/>
      <c r="L3" s="265"/>
      <c r="M3" s="264"/>
      <c r="N3" s="266"/>
      <c r="O3" s="263"/>
      <c r="P3" s="267"/>
      <c r="Q3" s="268"/>
    </row>
    <row r="4" spans="1:17" s="8" customFormat="1" ht="45.75" customHeight="1" thickBot="1">
      <c r="A4" s="496" t="s">
        <v>736</v>
      </c>
      <c r="B4" s="497"/>
      <c r="C4" s="497"/>
      <c r="D4" s="497"/>
      <c r="E4" s="497"/>
      <c r="F4" s="497"/>
      <c r="G4" s="497"/>
      <c r="H4" s="497"/>
      <c r="I4" s="497"/>
      <c r="J4" s="497"/>
      <c r="K4" s="497"/>
      <c r="L4" s="497"/>
      <c r="M4" s="497"/>
      <c r="N4" s="497"/>
      <c r="O4" s="497"/>
      <c r="P4" s="497"/>
      <c r="Q4" s="498"/>
    </row>
    <row r="5" spans="1:17" s="213" customFormat="1" ht="45" customHeight="1">
      <c r="A5" s="493" t="s">
        <v>774</v>
      </c>
      <c r="B5" s="494"/>
      <c r="C5" s="494"/>
      <c r="D5" s="494"/>
      <c r="E5" s="494"/>
      <c r="F5" s="494"/>
      <c r="G5" s="494"/>
      <c r="H5" s="494"/>
      <c r="I5" s="494"/>
      <c r="J5" s="494"/>
      <c r="K5" s="494"/>
      <c r="L5" s="494"/>
      <c r="M5" s="494"/>
      <c r="N5" s="494"/>
      <c r="O5" s="494"/>
      <c r="P5" s="494"/>
      <c r="Q5" s="495"/>
    </row>
    <row r="6" spans="1:17" s="213" customFormat="1" ht="83" customHeight="1" thickBot="1">
      <c r="A6" s="514" t="s">
        <v>732</v>
      </c>
      <c r="B6" s="515"/>
      <c r="C6" s="515"/>
      <c r="D6" s="515"/>
      <c r="E6" s="515"/>
      <c r="F6" s="515"/>
      <c r="G6" s="515"/>
      <c r="H6" s="515"/>
      <c r="I6" s="515"/>
      <c r="J6" s="515"/>
      <c r="K6" s="515"/>
      <c r="L6" s="515"/>
      <c r="M6" s="515"/>
      <c r="N6" s="515"/>
      <c r="O6" s="515"/>
      <c r="P6" s="515"/>
      <c r="Q6" s="516"/>
    </row>
    <row r="7" spans="1:17" s="10" customFormat="1" ht="88" customHeight="1" thickBot="1">
      <c r="A7" s="215"/>
      <c r="B7" s="511" t="s">
        <v>742</v>
      </c>
      <c r="C7" s="512"/>
      <c r="D7" s="512"/>
      <c r="E7" s="513"/>
      <c r="F7" s="503" t="s">
        <v>735</v>
      </c>
      <c r="G7" s="504"/>
      <c r="H7" s="504"/>
      <c r="I7" s="504"/>
      <c r="J7" s="505" t="s">
        <v>733</v>
      </c>
      <c r="K7" s="506"/>
      <c r="L7" s="506"/>
      <c r="M7" s="506"/>
      <c r="N7" s="500" t="s">
        <v>734</v>
      </c>
      <c r="O7" s="501"/>
      <c r="P7" s="501"/>
      <c r="Q7" s="502"/>
    </row>
    <row r="8" spans="1:17" s="287" customFormat="1" ht="42" customHeight="1" thickBot="1">
      <c r="A8" s="286" t="s">
        <v>0</v>
      </c>
      <c r="B8" s="128" t="s">
        <v>1</v>
      </c>
      <c r="C8" s="127" t="s">
        <v>2</v>
      </c>
      <c r="D8" s="133" t="s">
        <v>3</v>
      </c>
      <c r="E8" s="216" t="s">
        <v>4</v>
      </c>
      <c r="F8" s="128" t="s">
        <v>1</v>
      </c>
      <c r="G8" s="127" t="s">
        <v>2</v>
      </c>
      <c r="H8" s="133" t="s">
        <v>3</v>
      </c>
      <c r="I8" s="109" t="s">
        <v>4</v>
      </c>
      <c r="J8" s="128" t="s">
        <v>1</v>
      </c>
      <c r="K8" s="127" t="s">
        <v>2</v>
      </c>
      <c r="L8" s="133" t="s">
        <v>3</v>
      </c>
      <c r="M8" s="109" t="s">
        <v>4</v>
      </c>
      <c r="N8" s="183" t="s">
        <v>1</v>
      </c>
      <c r="O8" s="127" t="s">
        <v>2</v>
      </c>
      <c r="P8" s="133" t="s">
        <v>3</v>
      </c>
      <c r="Q8" s="216" t="s">
        <v>4</v>
      </c>
    </row>
    <row r="9" spans="1:17" s="15" customFormat="1" ht="20" customHeight="1" thickBot="1">
      <c r="A9" s="11" t="s">
        <v>5</v>
      </c>
      <c r="B9" s="284"/>
      <c r="C9" s="36"/>
      <c r="D9" s="141"/>
      <c r="E9" s="36"/>
      <c r="F9" s="35"/>
      <c r="G9" s="36"/>
      <c r="H9" s="141"/>
      <c r="I9" s="36"/>
      <c r="J9" s="35"/>
      <c r="K9" s="36"/>
      <c r="L9" s="141"/>
      <c r="M9" s="36"/>
      <c r="N9" s="192"/>
      <c r="O9" s="36"/>
      <c r="P9" s="209" t="s">
        <v>699</v>
      </c>
      <c r="Q9" s="37"/>
    </row>
    <row r="10" spans="1:17" s="15" customFormat="1" ht="20" customHeight="1" thickBot="1">
      <c r="A10" s="16" t="s">
        <v>6</v>
      </c>
      <c r="B10" s="284"/>
      <c r="C10" s="36"/>
      <c r="D10" s="141"/>
      <c r="E10" s="36"/>
      <c r="F10" s="35"/>
      <c r="G10" s="36"/>
      <c r="H10" s="141"/>
      <c r="I10" s="36"/>
      <c r="J10" s="35"/>
      <c r="K10" s="36"/>
      <c r="L10" s="141"/>
      <c r="M10" s="36"/>
      <c r="N10" s="192"/>
      <c r="O10" s="36"/>
      <c r="P10" s="209" t="s">
        <v>699</v>
      </c>
      <c r="Q10" s="37"/>
    </row>
    <row r="11" spans="1:17" s="15" customFormat="1" ht="20" customHeight="1">
      <c r="A11" s="20" t="s">
        <v>7</v>
      </c>
      <c r="B11" s="21">
        <v>68238</v>
      </c>
      <c r="C11" s="22" t="s">
        <v>8</v>
      </c>
      <c r="D11" s="136">
        <v>0.33</v>
      </c>
      <c r="E11" s="244" t="s">
        <v>9</v>
      </c>
      <c r="F11" s="251" t="s">
        <v>402</v>
      </c>
      <c r="G11" s="39" t="s">
        <v>226</v>
      </c>
      <c r="H11" s="361">
        <f>6.396/20</f>
        <v>0.31979999999999997</v>
      </c>
      <c r="I11" s="217" t="s">
        <v>9</v>
      </c>
      <c r="J11" s="254" t="s">
        <v>454</v>
      </c>
      <c r="K11" s="154" t="s">
        <v>455</v>
      </c>
      <c r="L11" s="360">
        <v>0.30344827586206896</v>
      </c>
      <c r="M11" s="40" t="s">
        <v>9</v>
      </c>
      <c r="N11" s="189">
        <v>36</v>
      </c>
      <c r="O11" s="39" t="s">
        <v>19</v>
      </c>
      <c r="P11" s="269">
        <v>0.36408000000000001</v>
      </c>
      <c r="Q11" s="40" t="s">
        <v>9</v>
      </c>
    </row>
    <row r="12" spans="1:17" s="15" customFormat="1" ht="20" customHeight="1">
      <c r="A12" s="24" t="s">
        <v>10</v>
      </c>
      <c r="B12" s="21">
        <v>68242</v>
      </c>
      <c r="C12" s="22" t="s">
        <v>8</v>
      </c>
      <c r="D12" s="136">
        <v>0.39</v>
      </c>
      <c r="E12" s="218" t="s">
        <v>9</v>
      </c>
      <c r="F12" s="252" t="s">
        <v>403</v>
      </c>
      <c r="G12" s="27" t="s">
        <v>226</v>
      </c>
      <c r="H12" s="348">
        <f>3.684/10</f>
        <v>0.36840000000000001</v>
      </c>
      <c r="I12" s="218" t="s">
        <v>9</v>
      </c>
      <c r="J12" s="255" t="s">
        <v>456</v>
      </c>
      <c r="K12" s="80" t="s">
        <v>455</v>
      </c>
      <c r="L12" s="363">
        <v>0.35448275862068968</v>
      </c>
      <c r="M12" s="25" t="s">
        <v>9</v>
      </c>
      <c r="N12" s="190">
        <v>37</v>
      </c>
      <c r="O12" s="22" t="s">
        <v>19</v>
      </c>
      <c r="P12" s="203">
        <v>0.44663999999999998</v>
      </c>
      <c r="Q12" s="25" t="s">
        <v>9</v>
      </c>
    </row>
    <row r="13" spans="1:17" s="15" customFormat="1" ht="20" customHeight="1">
      <c r="A13" s="26" t="s">
        <v>11</v>
      </c>
      <c r="B13" s="21">
        <v>68246</v>
      </c>
      <c r="C13" s="22" t="s">
        <v>8</v>
      </c>
      <c r="D13" s="136">
        <v>0.45</v>
      </c>
      <c r="E13" s="218" t="s">
        <v>9</v>
      </c>
      <c r="F13" s="252" t="s">
        <v>404</v>
      </c>
      <c r="G13" s="27" t="s">
        <v>226</v>
      </c>
      <c r="H13" s="348">
        <f>4.464/10</f>
        <v>0.44640000000000002</v>
      </c>
      <c r="I13" s="218" t="s">
        <v>9</v>
      </c>
      <c r="J13" s="255" t="s">
        <v>457</v>
      </c>
      <c r="K13" s="80" t="s">
        <v>455</v>
      </c>
      <c r="L13" s="360">
        <v>0.4303448275862069</v>
      </c>
      <c r="M13" s="25" t="s">
        <v>9</v>
      </c>
      <c r="N13" s="190">
        <v>38</v>
      </c>
      <c r="O13" s="22" t="s">
        <v>19</v>
      </c>
      <c r="P13" s="203">
        <v>0.52847999999999995</v>
      </c>
      <c r="Q13" s="25" t="s">
        <v>9</v>
      </c>
    </row>
    <row r="14" spans="1:17" s="15" customFormat="1" ht="20" customHeight="1">
      <c r="A14" s="26" t="s">
        <v>12</v>
      </c>
      <c r="B14" s="21">
        <v>68253</v>
      </c>
      <c r="C14" s="22" t="s">
        <v>8</v>
      </c>
      <c r="D14" s="136">
        <v>0.55000000000000004</v>
      </c>
      <c r="E14" s="218" t="s">
        <v>9</v>
      </c>
      <c r="F14" s="252" t="s">
        <v>405</v>
      </c>
      <c r="G14" s="27" t="s">
        <v>226</v>
      </c>
      <c r="H14" s="348">
        <f>5.244/10</f>
        <v>0.52439999999999998</v>
      </c>
      <c r="I14" s="218" t="s">
        <v>9</v>
      </c>
      <c r="J14" s="255" t="s">
        <v>458</v>
      </c>
      <c r="K14" s="80" t="s">
        <v>455</v>
      </c>
      <c r="L14" s="360">
        <v>0.51310344827586207</v>
      </c>
      <c r="M14" s="25" t="s">
        <v>9</v>
      </c>
      <c r="N14" s="190">
        <v>39</v>
      </c>
      <c r="O14" s="22" t="s">
        <v>19</v>
      </c>
      <c r="P14" s="203">
        <v>0.6223200000000001</v>
      </c>
      <c r="Q14" s="25" t="s">
        <v>9</v>
      </c>
    </row>
    <row r="15" spans="1:17" s="15" customFormat="1" ht="20" customHeight="1">
      <c r="A15" s="26" t="s">
        <v>13</v>
      </c>
      <c r="B15" s="21" t="s">
        <v>14</v>
      </c>
      <c r="C15" s="22" t="s">
        <v>14</v>
      </c>
      <c r="D15" s="136" t="s">
        <v>14</v>
      </c>
      <c r="E15" s="218" t="s">
        <v>14</v>
      </c>
      <c r="F15" s="252" t="s">
        <v>405</v>
      </c>
      <c r="G15" s="27" t="s">
        <v>226</v>
      </c>
      <c r="H15" s="347">
        <f>5.244/10</f>
        <v>0.52439999999999998</v>
      </c>
      <c r="I15" s="218" t="s">
        <v>9</v>
      </c>
      <c r="J15" s="160" t="s">
        <v>459</v>
      </c>
      <c r="K15" s="161"/>
      <c r="L15" s="136"/>
      <c r="M15" s="25"/>
      <c r="N15" s="190">
        <v>12098</v>
      </c>
      <c r="O15" s="22" t="s">
        <v>697</v>
      </c>
      <c r="P15" s="364">
        <v>0.52883999999999998</v>
      </c>
      <c r="Q15" s="25" t="s">
        <v>9</v>
      </c>
    </row>
    <row r="16" spans="1:17" s="15" customFormat="1" ht="20" customHeight="1">
      <c r="A16" s="24" t="s">
        <v>15</v>
      </c>
      <c r="B16" s="21">
        <v>76308</v>
      </c>
      <c r="C16" s="22" t="s">
        <v>8</v>
      </c>
      <c r="D16" s="136">
        <v>0.35</v>
      </c>
      <c r="E16" s="218" t="s">
        <v>9</v>
      </c>
      <c r="F16" s="237" t="s">
        <v>342</v>
      </c>
      <c r="G16" s="27" t="s">
        <v>226</v>
      </c>
      <c r="H16" s="348">
        <f>6.432/20</f>
        <v>0.3216</v>
      </c>
      <c r="I16" s="218" t="s">
        <v>9</v>
      </c>
      <c r="J16" s="255" t="s">
        <v>460</v>
      </c>
      <c r="K16" s="80" t="s">
        <v>455</v>
      </c>
      <c r="L16" s="360">
        <v>0.30758620689655175</v>
      </c>
      <c r="M16" s="25" t="s">
        <v>9</v>
      </c>
      <c r="N16" s="190">
        <v>40</v>
      </c>
      <c r="O16" s="22" t="s">
        <v>19</v>
      </c>
      <c r="P16" s="203">
        <v>0.38772000000000001</v>
      </c>
      <c r="Q16" s="25" t="s">
        <v>9</v>
      </c>
    </row>
    <row r="17" spans="1:17" s="15" customFormat="1" ht="20" customHeight="1">
      <c r="A17" s="24" t="s">
        <v>16</v>
      </c>
      <c r="B17" s="21">
        <v>76309</v>
      </c>
      <c r="C17" s="22" t="s">
        <v>8</v>
      </c>
      <c r="D17" s="136">
        <v>0.35</v>
      </c>
      <c r="E17" s="218" t="s">
        <v>9</v>
      </c>
      <c r="F17" s="237" t="s">
        <v>343</v>
      </c>
      <c r="G17" s="27" t="s">
        <v>226</v>
      </c>
      <c r="H17" s="348">
        <f>6.432/20</f>
        <v>0.3216</v>
      </c>
      <c r="I17" s="218" t="s">
        <v>9</v>
      </c>
      <c r="J17" s="255" t="s">
        <v>461</v>
      </c>
      <c r="K17" s="80" t="s">
        <v>455</v>
      </c>
      <c r="L17" s="360">
        <v>0.30758620689655175</v>
      </c>
      <c r="M17" s="25" t="s">
        <v>9</v>
      </c>
      <c r="N17" s="190">
        <v>41</v>
      </c>
      <c r="O17" s="22" t="s">
        <v>19</v>
      </c>
      <c r="P17" s="203">
        <v>0.38772000000000001</v>
      </c>
      <c r="Q17" s="25" t="s">
        <v>9</v>
      </c>
    </row>
    <row r="18" spans="1:17" s="15" customFormat="1" ht="20" customHeight="1">
      <c r="A18" s="24" t="s">
        <v>17</v>
      </c>
      <c r="B18" s="21">
        <v>76310</v>
      </c>
      <c r="C18" s="22" t="s">
        <v>8</v>
      </c>
      <c r="D18" s="136">
        <v>0.35</v>
      </c>
      <c r="E18" s="218" t="s">
        <v>9</v>
      </c>
      <c r="F18" s="237" t="s">
        <v>344</v>
      </c>
      <c r="G18" s="27" t="s">
        <v>226</v>
      </c>
      <c r="H18" s="348">
        <f>6.432/20</f>
        <v>0.3216</v>
      </c>
      <c r="I18" s="218" t="s">
        <v>9</v>
      </c>
      <c r="J18" s="255" t="s">
        <v>462</v>
      </c>
      <c r="K18" s="80" t="s">
        <v>455</v>
      </c>
      <c r="L18" s="360">
        <v>0.30758620689655175</v>
      </c>
      <c r="M18" s="25" t="s">
        <v>9</v>
      </c>
      <c r="N18" s="190">
        <v>42</v>
      </c>
      <c r="O18" s="22" t="s">
        <v>19</v>
      </c>
      <c r="P18" s="203">
        <v>0.38772000000000001</v>
      </c>
      <c r="Q18" s="25" t="s">
        <v>9</v>
      </c>
    </row>
    <row r="19" spans="1:17" s="15" customFormat="1" ht="20" customHeight="1">
      <c r="A19" s="24" t="s">
        <v>18</v>
      </c>
      <c r="B19" s="28">
        <v>16201</v>
      </c>
      <c r="C19" s="27" t="s">
        <v>19</v>
      </c>
      <c r="D19" s="136">
        <v>0.68</v>
      </c>
      <c r="E19" s="218" t="s">
        <v>9</v>
      </c>
      <c r="F19" s="252" t="s">
        <v>406</v>
      </c>
      <c r="G19" s="27" t="s">
        <v>345</v>
      </c>
      <c r="H19" s="348">
        <f>5.604/10</f>
        <v>0.56040000000000001</v>
      </c>
      <c r="I19" s="218" t="s">
        <v>9</v>
      </c>
      <c r="J19" s="158" t="s">
        <v>463</v>
      </c>
      <c r="K19" s="80" t="s">
        <v>455</v>
      </c>
      <c r="L19" s="360">
        <v>0.53655172413793106</v>
      </c>
      <c r="M19" s="25" t="s">
        <v>9</v>
      </c>
      <c r="N19" s="190">
        <v>12095</v>
      </c>
      <c r="O19" s="27" t="s">
        <v>19</v>
      </c>
      <c r="P19" s="203">
        <v>0.66996</v>
      </c>
      <c r="Q19" s="25" t="s">
        <v>9</v>
      </c>
    </row>
    <row r="20" spans="1:17" s="15" customFormat="1" ht="20" customHeight="1">
      <c r="A20" s="24" t="s">
        <v>20</v>
      </c>
      <c r="B20" s="28">
        <v>16206</v>
      </c>
      <c r="C20" s="27" t="s">
        <v>19</v>
      </c>
      <c r="D20" s="136">
        <v>0.95</v>
      </c>
      <c r="E20" s="218" t="s">
        <v>9</v>
      </c>
      <c r="F20" s="252" t="s">
        <v>407</v>
      </c>
      <c r="G20" s="27" t="s">
        <v>345</v>
      </c>
      <c r="H20" s="347">
        <f>7.848/10</f>
        <v>0.78479999999999994</v>
      </c>
      <c r="I20" s="218" t="s">
        <v>9</v>
      </c>
      <c r="J20" s="158" t="s">
        <v>464</v>
      </c>
      <c r="K20" s="80" t="s">
        <v>455</v>
      </c>
      <c r="L20" s="365">
        <v>0.83846153846153848</v>
      </c>
      <c r="M20" s="25" t="s">
        <v>9</v>
      </c>
      <c r="N20" s="190">
        <v>12009</v>
      </c>
      <c r="O20" s="27" t="s">
        <v>19</v>
      </c>
      <c r="P20" s="203">
        <v>0.94020000000000004</v>
      </c>
      <c r="Q20" s="25" t="s">
        <v>9</v>
      </c>
    </row>
    <row r="21" spans="1:17" s="15" customFormat="1" ht="20" customHeight="1">
      <c r="A21" s="24" t="s">
        <v>21</v>
      </c>
      <c r="B21" s="21">
        <v>9862</v>
      </c>
      <c r="C21" s="27" t="s">
        <v>8</v>
      </c>
      <c r="D21" s="136">
        <v>1.29</v>
      </c>
      <c r="E21" s="218" t="s">
        <v>9</v>
      </c>
      <c r="F21" s="237" t="s">
        <v>346</v>
      </c>
      <c r="G21" s="27" t="s">
        <v>226</v>
      </c>
      <c r="H21" s="348">
        <f>6.408/5</f>
        <v>1.2816000000000001</v>
      </c>
      <c r="I21" s="218" t="s">
        <v>9</v>
      </c>
      <c r="J21" s="255" t="s">
        <v>465</v>
      </c>
      <c r="K21" s="80" t="s">
        <v>455</v>
      </c>
      <c r="L21" s="360">
        <v>1.1725301204819278</v>
      </c>
      <c r="M21" s="25" t="s">
        <v>9</v>
      </c>
      <c r="N21" s="190">
        <v>11047</v>
      </c>
      <c r="O21" s="27" t="s">
        <v>19</v>
      </c>
      <c r="P21" s="203">
        <v>1.3984799999999997</v>
      </c>
      <c r="Q21" s="25" t="s">
        <v>9</v>
      </c>
    </row>
    <row r="22" spans="1:17" s="15" customFormat="1" ht="20" customHeight="1">
      <c r="A22" s="24" t="s">
        <v>22</v>
      </c>
      <c r="B22" s="21">
        <v>79860</v>
      </c>
      <c r="C22" s="27" t="s">
        <v>8</v>
      </c>
      <c r="D22" s="348">
        <v>0.39</v>
      </c>
      <c r="E22" s="218" t="s">
        <v>9</v>
      </c>
      <c r="F22" s="237" t="s">
        <v>347</v>
      </c>
      <c r="G22" s="27" t="s">
        <v>226</v>
      </c>
      <c r="H22" s="136">
        <f>7.932/10</f>
        <v>0.79320000000000002</v>
      </c>
      <c r="I22" s="218" t="s">
        <v>9</v>
      </c>
      <c r="J22" s="255" t="s">
        <v>466</v>
      </c>
      <c r="K22" s="80" t="s">
        <v>455</v>
      </c>
      <c r="L22" s="360">
        <v>0.37103448275862072</v>
      </c>
      <c r="M22" s="25" t="s">
        <v>9</v>
      </c>
      <c r="N22" s="190">
        <v>51</v>
      </c>
      <c r="O22" s="27" t="s">
        <v>19</v>
      </c>
      <c r="P22" s="203">
        <v>0.4819199999999999</v>
      </c>
      <c r="Q22" s="25" t="s">
        <v>9</v>
      </c>
    </row>
    <row r="23" spans="1:17" s="15" customFormat="1" ht="20" customHeight="1">
      <c r="A23" s="24" t="s">
        <v>23</v>
      </c>
      <c r="B23" s="21">
        <v>76307</v>
      </c>
      <c r="C23" s="27" t="s">
        <v>8</v>
      </c>
      <c r="D23" s="136">
        <v>0.42</v>
      </c>
      <c r="E23" s="218" t="s">
        <v>9</v>
      </c>
      <c r="F23" s="237" t="s">
        <v>348</v>
      </c>
      <c r="G23" s="27" t="s">
        <v>226</v>
      </c>
      <c r="H23" s="348">
        <f>3.648/10</f>
        <v>0.36480000000000001</v>
      </c>
      <c r="I23" s="218" t="s">
        <v>9</v>
      </c>
      <c r="J23" s="255" t="s">
        <v>467</v>
      </c>
      <c r="K23" s="80" t="s">
        <v>455</v>
      </c>
      <c r="L23" s="360">
        <v>0.34896551724137931</v>
      </c>
      <c r="M23" s="25" t="s">
        <v>9</v>
      </c>
      <c r="N23" s="190">
        <v>47</v>
      </c>
      <c r="O23" s="27" t="s">
        <v>19</v>
      </c>
      <c r="P23" s="203">
        <v>0.44663999999999998</v>
      </c>
      <c r="Q23" s="25" t="s">
        <v>9</v>
      </c>
    </row>
    <row r="24" spans="1:17" s="15" customFormat="1" ht="20" customHeight="1">
      <c r="A24" s="24" t="s">
        <v>24</v>
      </c>
      <c r="B24" s="21">
        <v>72207</v>
      </c>
      <c r="C24" s="27" t="s">
        <v>8</v>
      </c>
      <c r="D24" s="136">
        <v>0.47</v>
      </c>
      <c r="E24" s="218" t="s">
        <v>9</v>
      </c>
      <c r="F24" s="237" t="s">
        <v>349</v>
      </c>
      <c r="G24" s="27" t="s">
        <v>226</v>
      </c>
      <c r="H24" s="348">
        <f>4.092/10</f>
        <v>0.40919999999999995</v>
      </c>
      <c r="I24" s="218" t="s">
        <v>9</v>
      </c>
      <c r="J24" s="255" t="s">
        <v>468</v>
      </c>
      <c r="K24" s="80" t="s">
        <v>455</v>
      </c>
      <c r="L24" s="360">
        <v>0.39310344827586202</v>
      </c>
      <c r="M24" s="25" t="s">
        <v>9</v>
      </c>
      <c r="N24" s="190">
        <v>48</v>
      </c>
      <c r="O24" s="27" t="s">
        <v>19</v>
      </c>
      <c r="P24" s="203">
        <v>0.49355999999999989</v>
      </c>
      <c r="Q24" s="25" t="s">
        <v>9</v>
      </c>
    </row>
    <row r="25" spans="1:17" s="15" customFormat="1" ht="20" customHeight="1">
      <c r="A25" s="24" t="s">
        <v>25</v>
      </c>
      <c r="B25" s="21">
        <v>24587</v>
      </c>
      <c r="C25" s="27" t="s">
        <v>8</v>
      </c>
      <c r="D25" s="348">
        <v>1.83</v>
      </c>
      <c r="E25" s="218" t="s">
        <v>9</v>
      </c>
      <c r="F25" s="237" t="s">
        <v>350</v>
      </c>
      <c r="G25" s="27" t="s">
        <v>226</v>
      </c>
      <c r="H25" s="347">
        <f>13.164/10</f>
        <v>1.3164</v>
      </c>
      <c r="I25" s="218" t="s">
        <v>9</v>
      </c>
      <c r="J25" s="255" t="s">
        <v>469</v>
      </c>
      <c r="K25" s="80" t="s">
        <v>455</v>
      </c>
      <c r="L25" s="179">
        <v>2.0703448275862066</v>
      </c>
      <c r="M25" s="25" t="s">
        <v>9</v>
      </c>
      <c r="N25" s="190">
        <v>11002</v>
      </c>
      <c r="O25" s="27" t="s">
        <v>19</v>
      </c>
      <c r="P25" s="203">
        <v>2.56</v>
      </c>
      <c r="Q25" s="25" t="s">
        <v>9</v>
      </c>
    </row>
    <row r="26" spans="1:17" s="15" customFormat="1" ht="20" customHeight="1">
      <c r="A26" s="29" t="s">
        <v>26</v>
      </c>
      <c r="B26" s="30">
        <v>85332</v>
      </c>
      <c r="C26" s="27" t="s">
        <v>8</v>
      </c>
      <c r="D26" s="366">
        <v>0.41</v>
      </c>
      <c r="E26" s="232" t="s">
        <v>9</v>
      </c>
      <c r="F26" s="237" t="s">
        <v>351</v>
      </c>
      <c r="G26" s="27" t="s">
        <v>226</v>
      </c>
      <c r="H26" s="348">
        <f>4.104/10</f>
        <v>0.41039999999999999</v>
      </c>
      <c r="I26" s="218" t="s">
        <v>9</v>
      </c>
      <c r="J26" s="158" t="s">
        <v>470</v>
      </c>
      <c r="K26" s="80" t="s">
        <v>455</v>
      </c>
      <c r="L26" s="360">
        <v>0.38068965517241382</v>
      </c>
      <c r="M26" s="25" t="s">
        <v>9</v>
      </c>
      <c r="N26" s="270">
        <v>11593</v>
      </c>
      <c r="O26" s="33" t="s">
        <v>698</v>
      </c>
      <c r="P26" s="204">
        <v>0.49355999999999989</v>
      </c>
      <c r="Q26" s="31" t="s">
        <v>9</v>
      </c>
    </row>
    <row r="27" spans="1:17" s="15" customFormat="1" ht="20" customHeight="1">
      <c r="A27" s="24" t="s">
        <v>27</v>
      </c>
      <c r="B27" s="21" t="s">
        <v>14</v>
      </c>
      <c r="C27" s="22" t="s">
        <v>14</v>
      </c>
      <c r="D27" s="136" t="s">
        <v>14</v>
      </c>
      <c r="E27" s="218" t="s">
        <v>14</v>
      </c>
      <c r="F27" s="237" t="s">
        <v>352</v>
      </c>
      <c r="G27" s="27" t="s">
        <v>226</v>
      </c>
      <c r="H27" s="347">
        <f>8.148/25</f>
        <v>0.32591999999999999</v>
      </c>
      <c r="I27" s="218" t="s">
        <v>9</v>
      </c>
      <c r="J27" s="160" t="s">
        <v>459</v>
      </c>
      <c r="K27" s="161"/>
      <c r="L27" s="137"/>
      <c r="M27" s="25" t="s">
        <v>9</v>
      </c>
      <c r="N27" s="190">
        <v>123</v>
      </c>
      <c r="O27" s="27" t="s">
        <v>61</v>
      </c>
      <c r="P27" s="367">
        <v>0.38772000000000001</v>
      </c>
      <c r="Q27" s="31" t="s">
        <v>9</v>
      </c>
    </row>
    <row r="28" spans="1:17" s="15" customFormat="1" ht="20" customHeight="1" thickBot="1">
      <c r="A28" s="29" t="s">
        <v>28</v>
      </c>
      <c r="B28" s="30" t="s">
        <v>14</v>
      </c>
      <c r="C28" s="32" t="s">
        <v>14</v>
      </c>
      <c r="D28" s="137" t="s">
        <v>14</v>
      </c>
      <c r="E28" s="232" t="s">
        <v>14</v>
      </c>
      <c r="F28" s="233" t="s">
        <v>343</v>
      </c>
      <c r="G28" s="49" t="s">
        <v>226</v>
      </c>
      <c r="H28" s="359">
        <f>6.432/20</f>
        <v>0.3216</v>
      </c>
      <c r="I28" s="219" t="s">
        <v>9</v>
      </c>
      <c r="J28" s="256" t="s">
        <v>459</v>
      </c>
      <c r="K28" s="257"/>
      <c r="L28" s="138"/>
      <c r="M28" s="50" t="s">
        <v>9</v>
      </c>
      <c r="N28" s="191">
        <v>121</v>
      </c>
      <c r="O28" s="49" t="s">
        <v>61</v>
      </c>
      <c r="P28" s="368">
        <v>0.35244000000000003</v>
      </c>
      <c r="Q28" s="50" t="s">
        <v>9</v>
      </c>
    </row>
    <row r="29" spans="1:17" s="15" customFormat="1" ht="20" customHeight="1" thickBot="1">
      <c r="A29" s="34" t="s">
        <v>29</v>
      </c>
      <c r="B29" s="284"/>
      <c r="C29" s="36"/>
      <c r="D29" s="141"/>
      <c r="E29" s="36"/>
      <c r="F29" s="35"/>
      <c r="G29" s="36"/>
      <c r="H29" s="141"/>
      <c r="I29" s="36"/>
      <c r="J29" s="35"/>
      <c r="K29" s="36"/>
      <c r="L29" s="139"/>
      <c r="M29" s="36"/>
      <c r="N29" s="192"/>
      <c r="O29" s="36"/>
      <c r="P29" s="209" t="s">
        <v>699</v>
      </c>
      <c r="Q29" s="37"/>
    </row>
    <row r="30" spans="1:17" s="15" customFormat="1" ht="20" customHeight="1">
      <c r="A30" s="20" t="s">
        <v>30</v>
      </c>
      <c r="B30" s="38">
        <v>26969</v>
      </c>
      <c r="C30" s="39" t="s">
        <v>8</v>
      </c>
      <c r="D30" s="361">
        <v>0.64</v>
      </c>
      <c r="E30" s="217" t="s">
        <v>9</v>
      </c>
      <c r="F30" s="89" t="s">
        <v>408</v>
      </c>
      <c r="G30" s="39" t="s">
        <v>226</v>
      </c>
      <c r="H30" s="362">
        <f>6.3/10</f>
        <v>0.63</v>
      </c>
      <c r="I30" s="40" t="s">
        <v>9</v>
      </c>
      <c r="J30" s="235" t="s">
        <v>471</v>
      </c>
      <c r="K30" s="155" t="s">
        <v>455</v>
      </c>
      <c r="L30" s="140">
        <v>0.74634146341463414</v>
      </c>
      <c r="M30" s="39" t="s">
        <v>9</v>
      </c>
      <c r="N30" s="189">
        <v>11590</v>
      </c>
      <c r="O30" s="39" t="s">
        <v>19</v>
      </c>
      <c r="P30" s="205">
        <v>0.69287999999999983</v>
      </c>
      <c r="Q30" s="40" t="s">
        <v>9</v>
      </c>
    </row>
    <row r="31" spans="1:17" s="15" customFormat="1" ht="20" customHeight="1">
      <c r="A31" s="41" t="s">
        <v>31</v>
      </c>
      <c r="B31" s="42">
        <v>68257</v>
      </c>
      <c r="C31" s="22" t="s">
        <v>8</v>
      </c>
      <c r="D31" s="347">
        <v>0.91</v>
      </c>
      <c r="E31" s="218" t="s">
        <v>9</v>
      </c>
      <c r="F31" s="42" t="s">
        <v>409</v>
      </c>
      <c r="G31" s="27" t="s">
        <v>226</v>
      </c>
      <c r="H31" s="136">
        <f>9.42/10</f>
        <v>0.94199999999999995</v>
      </c>
      <c r="I31" s="25" t="s">
        <v>9</v>
      </c>
      <c r="J31" s="152" t="s">
        <v>472</v>
      </c>
      <c r="K31" s="151" t="s">
        <v>455</v>
      </c>
      <c r="L31" s="365">
        <v>0.9303529411764706</v>
      </c>
      <c r="M31" s="27" t="s">
        <v>9</v>
      </c>
      <c r="N31" s="190">
        <v>43</v>
      </c>
      <c r="O31" s="27" t="s">
        <v>19</v>
      </c>
      <c r="P31" s="206">
        <v>1.0558799999999999</v>
      </c>
      <c r="Q31" s="25" t="s">
        <v>9</v>
      </c>
    </row>
    <row r="32" spans="1:17" s="15" customFormat="1" ht="20" customHeight="1">
      <c r="A32" s="41" t="s">
        <v>32</v>
      </c>
      <c r="B32" s="43" t="s">
        <v>14</v>
      </c>
      <c r="C32" s="44" t="s">
        <v>14</v>
      </c>
      <c r="D32" s="285" t="s">
        <v>33</v>
      </c>
      <c r="E32" s="243" t="s">
        <v>14</v>
      </c>
      <c r="F32" s="42" t="s">
        <v>409</v>
      </c>
      <c r="G32" s="27" t="s">
        <v>226</v>
      </c>
      <c r="H32" s="347">
        <f>9.42/10</f>
        <v>0.94199999999999995</v>
      </c>
      <c r="I32" s="25" t="s">
        <v>9</v>
      </c>
      <c r="J32" s="167" t="s">
        <v>459</v>
      </c>
      <c r="K32" s="167"/>
      <c r="L32" s="179"/>
      <c r="M32" s="27" t="s">
        <v>9</v>
      </c>
      <c r="N32" s="190">
        <v>12099</v>
      </c>
      <c r="O32" s="27" t="s">
        <v>697</v>
      </c>
      <c r="P32" s="369">
        <v>0.94020000000000004</v>
      </c>
      <c r="Q32" s="25" t="s">
        <v>9</v>
      </c>
    </row>
    <row r="33" spans="1:17" s="15" customFormat="1" ht="20" customHeight="1">
      <c r="A33" s="46" t="s">
        <v>34</v>
      </c>
      <c r="B33" s="42">
        <v>79859</v>
      </c>
      <c r="C33" s="27" t="s">
        <v>8</v>
      </c>
      <c r="D33" s="348">
        <v>0.99</v>
      </c>
      <c r="E33" s="218" t="s">
        <v>9</v>
      </c>
      <c r="F33" s="42" t="s">
        <v>353</v>
      </c>
      <c r="G33" s="27" t="s">
        <v>226</v>
      </c>
      <c r="H33" s="136">
        <f>10.548/10</f>
        <v>1.0548</v>
      </c>
      <c r="I33" s="25" t="s">
        <v>9</v>
      </c>
      <c r="J33" s="240" t="s">
        <v>473</v>
      </c>
      <c r="K33" s="156" t="s">
        <v>455</v>
      </c>
      <c r="L33" s="360">
        <v>0.86964705882352944</v>
      </c>
      <c r="M33" s="27" t="s">
        <v>9</v>
      </c>
      <c r="N33" s="190">
        <v>49</v>
      </c>
      <c r="O33" s="27" t="s">
        <v>19</v>
      </c>
      <c r="P33" s="206">
        <v>1.06932</v>
      </c>
      <c r="Q33" s="25" t="s">
        <v>9</v>
      </c>
    </row>
    <row r="34" spans="1:17" s="15" customFormat="1" ht="20" customHeight="1" thickBot="1">
      <c r="A34" s="47" t="s">
        <v>35</v>
      </c>
      <c r="B34" s="48">
        <v>85963</v>
      </c>
      <c r="C34" s="49" t="s">
        <v>8</v>
      </c>
      <c r="D34" s="357">
        <v>0.7</v>
      </c>
      <c r="E34" s="219" t="s">
        <v>9</v>
      </c>
      <c r="F34" s="48" t="s">
        <v>353</v>
      </c>
      <c r="G34" s="49" t="s">
        <v>226</v>
      </c>
      <c r="H34" s="138">
        <f>10.548/10</f>
        <v>1.0548</v>
      </c>
      <c r="I34" s="50" t="s">
        <v>9</v>
      </c>
      <c r="J34" s="168" t="s">
        <v>459</v>
      </c>
      <c r="K34" s="168"/>
      <c r="L34" s="298"/>
      <c r="M34" s="49" t="s">
        <v>9</v>
      </c>
      <c r="N34" s="191">
        <v>135</v>
      </c>
      <c r="O34" s="49" t="s">
        <v>698</v>
      </c>
      <c r="P34" s="370">
        <v>0.63468000000000002</v>
      </c>
      <c r="Q34" s="50" t="s">
        <v>9</v>
      </c>
    </row>
    <row r="35" spans="1:17" s="15" customFormat="1" ht="20" customHeight="1" thickBot="1">
      <c r="A35" s="51" t="s">
        <v>36</v>
      </c>
      <c r="B35" s="284"/>
      <c r="C35" s="36"/>
      <c r="D35" s="141"/>
      <c r="E35" s="36"/>
      <c r="F35" s="35"/>
      <c r="G35" s="36"/>
      <c r="H35" s="141"/>
      <c r="I35" s="36"/>
      <c r="J35" s="35"/>
      <c r="K35" s="36"/>
      <c r="L35" s="135"/>
      <c r="M35" s="36"/>
      <c r="N35" s="192"/>
      <c r="O35" s="36"/>
      <c r="P35" s="209" t="s">
        <v>699</v>
      </c>
      <c r="Q35" s="37"/>
    </row>
    <row r="36" spans="1:17" s="15" customFormat="1" ht="20" customHeight="1">
      <c r="A36" s="24" t="s">
        <v>10</v>
      </c>
      <c r="B36" s="21">
        <v>22134</v>
      </c>
      <c r="C36" s="22" t="s">
        <v>8</v>
      </c>
      <c r="D36" s="136">
        <v>0.66</v>
      </c>
      <c r="E36" s="218" t="s">
        <v>9</v>
      </c>
      <c r="F36" s="89" t="s">
        <v>410</v>
      </c>
      <c r="G36" s="39" t="s">
        <v>226</v>
      </c>
      <c r="H36" s="361">
        <f>6.372/10</f>
        <v>0.63719999999999999</v>
      </c>
      <c r="I36" s="217" t="s">
        <v>9</v>
      </c>
      <c r="J36" s="157" t="s">
        <v>474</v>
      </c>
      <c r="K36" s="155" t="s">
        <v>455</v>
      </c>
      <c r="L36" s="360">
        <v>0.62964705882352945</v>
      </c>
      <c r="M36" s="40" t="s">
        <v>9</v>
      </c>
      <c r="N36" s="186">
        <v>11001</v>
      </c>
      <c r="O36" s="27" t="s">
        <v>19</v>
      </c>
      <c r="P36" s="206">
        <v>0.78744000000000003</v>
      </c>
      <c r="Q36" s="25" t="s">
        <v>9</v>
      </c>
    </row>
    <row r="37" spans="1:17" s="15" customFormat="1" ht="20" customHeight="1">
      <c r="A37" s="26" t="s">
        <v>37</v>
      </c>
      <c r="B37" s="21">
        <v>68261</v>
      </c>
      <c r="C37" s="22" t="s">
        <v>8</v>
      </c>
      <c r="D37" s="347">
        <v>1.1000000000000001</v>
      </c>
      <c r="E37" s="218" t="s">
        <v>9</v>
      </c>
      <c r="F37" s="42" t="s">
        <v>411</v>
      </c>
      <c r="G37" s="27" t="s">
        <v>226</v>
      </c>
      <c r="H37" s="347">
        <f>11.041/10</f>
        <v>1.1041000000000001</v>
      </c>
      <c r="I37" s="218" t="s">
        <v>9</v>
      </c>
      <c r="J37" s="158" t="s">
        <v>475</v>
      </c>
      <c r="K37" s="151" t="s">
        <v>455</v>
      </c>
      <c r="L37" s="365">
        <v>1.108235294117647</v>
      </c>
      <c r="M37" s="25" t="s">
        <v>9</v>
      </c>
      <c r="N37" s="186">
        <v>44</v>
      </c>
      <c r="O37" s="27" t="s">
        <v>19</v>
      </c>
      <c r="P37" s="206">
        <v>1.26684</v>
      </c>
      <c r="Q37" s="25" t="s">
        <v>9</v>
      </c>
    </row>
    <row r="38" spans="1:17" s="15" customFormat="1" ht="20" customHeight="1">
      <c r="A38" s="26" t="s">
        <v>38</v>
      </c>
      <c r="B38" s="21">
        <v>81598</v>
      </c>
      <c r="C38" s="22" t="s">
        <v>8</v>
      </c>
      <c r="D38" s="347">
        <v>1.1000000000000001</v>
      </c>
      <c r="E38" s="218" t="s">
        <v>9</v>
      </c>
      <c r="F38" s="42" t="s">
        <v>412</v>
      </c>
      <c r="G38" s="27" t="s">
        <v>226</v>
      </c>
      <c r="H38" s="347">
        <f>11.04/10</f>
        <v>1.1039999999999999</v>
      </c>
      <c r="I38" s="218" t="s">
        <v>9</v>
      </c>
      <c r="J38" s="42" t="s">
        <v>476</v>
      </c>
      <c r="K38" s="151" t="s">
        <v>455</v>
      </c>
      <c r="L38" s="365">
        <v>1.108235294117647</v>
      </c>
      <c r="M38" s="25" t="s">
        <v>9</v>
      </c>
      <c r="N38" s="186">
        <v>11428</v>
      </c>
      <c r="O38" s="27" t="s">
        <v>19</v>
      </c>
      <c r="P38" s="206">
        <v>1.31484</v>
      </c>
      <c r="Q38" s="25" t="s">
        <v>9</v>
      </c>
    </row>
    <row r="39" spans="1:17" s="15" customFormat="1" ht="20" customHeight="1">
      <c r="A39" s="24" t="s">
        <v>39</v>
      </c>
      <c r="B39" s="28">
        <v>16211</v>
      </c>
      <c r="C39" s="27" t="s">
        <v>19</v>
      </c>
      <c r="D39" s="136">
        <v>1.1499999999999999</v>
      </c>
      <c r="E39" s="218" t="s">
        <v>9</v>
      </c>
      <c r="F39" s="237" t="s">
        <v>413</v>
      </c>
      <c r="G39" s="27" t="s">
        <v>345</v>
      </c>
      <c r="H39" s="348">
        <f>9.444/10</f>
        <v>0.94440000000000013</v>
      </c>
      <c r="I39" s="218" t="s">
        <v>9</v>
      </c>
      <c r="J39" s="158" t="s">
        <v>477</v>
      </c>
      <c r="K39" s="151" t="s">
        <v>455</v>
      </c>
      <c r="L39" s="360">
        <v>0.9261176470588236</v>
      </c>
      <c r="M39" s="25" t="s">
        <v>9</v>
      </c>
      <c r="N39" s="186">
        <v>12097</v>
      </c>
      <c r="O39" s="27" t="s">
        <v>698</v>
      </c>
      <c r="P39" s="206">
        <v>1.13988</v>
      </c>
      <c r="Q39" s="25" t="s">
        <v>9</v>
      </c>
    </row>
    <row r="40" spans="1:17" s="15" customFormat="1" ht="20" customHeight="1">
      <c r="A40" s="24" t="s">
        <v>40</v>
      </c>
      <c r="B40" s="28">
        <v>16215</v>
      </c>
      <c r="C40" s="27" t="s">
        <v>19</v>
      </c>
      <c r="D40" s="136">
        <v>1.77</v>
      </c>
      <c r="E40" s="218" t="s">
        <v>9</v>
      </c>
      <c r="F40" s="237" t="s">
        <v>414</v>
      </c>
      <c r="G40" s="27" t="s">
        <v>345</v>
      </c>
      <c r="H40" s="347">
        <f>15.036/10</f>
        <v>1.5036</v>
      </c>
      <c r="I40" s="218" t="s">
        <v>9</v>
      </c>
      <c r="J40" s="158" t="s">
        <v>478</v>
      </c>
      <c r="K40" s="151" t="s">
        <v>455</v>
      </c>
      <c r="L40" s="179">
        <v>1.609230769230769</v>
      </c>
      <c r="M40" s="25" t="s">
        <v>9</v>
      </c>
      <c r="N40" s="186">
        <v>12010</v>
      </c>
      <c r="O40" s="27" t="s">
        <v>19</v>
      </c>
      <c r="P40" s="206">
        <v>1.82148</v>
      </c>
      <c r="Q40" s="25" t="s">
        <v>9</v>
      </c>
    </row>
    <row r="41" spans="1:17" s="15" customFormat="1" ht="20" customHeight="1">
      <c r="A41" s="24" t="s">
        <v>21</v>
      </c>
      <c r="B41" s="21">
        <v>9863</v>
      </c>
      <c r="C41" s="22" t="s">
        <v>8</v>
      </c>
      <c r="D41" s="347">
        <v>2.29</v>
      </c>
      <c r="E41" s="218" t="s">
        <v>9</v>
      </c>
      <c r="F41" s="42" t="s">
        <v>354</v>
      </c>
      <c r="G41" s="27" t="s">
        <v>226</v>
      </c>
      <c r="H41" s="348">
        <f>12.108/5</f>
        <v>2.4216000000000002</v>
      </c>
      <c r="I41" s="218" t="s">
        <v>9</v>
      </c>
      <c r="J41" s="158" t="s">
        <v>479</v>
      </c>
      <c r="K41" s="151" t="s">
        <v>455</v>
      </c>
      <c r="L41" s="179">
        <v>2.4663529411764711</v>
      </c>
      <c r="M41" s="25" t="s">
        <v>9</v>
      </c>
      <c r="N41" s="186">
        <v>11211</v>
      </c>
      <c r="O41" s="27" t="s">
        <v>19</v>
      </c>
      <c r="P41" s="206">
        <v>2.9355599999999997</v>
      </c>
      <c r="Q41" s="25" t="s">
        <v>9</v>
      </c>
    </row>
    <row r="42" spans="1:17" s="15" customFormat="1" ht="20" customHeight="1">
      <c r="A42" s="24" t="s">
        <v>41</v>
      </c>
      <c r="B42" s="21" t="s">
        <v>14</v>
      </c>
      <c r="C42" s="27"/>
      <c r="D42" s="136"/>
      <c r="E42" s="218" t="s">
        <v>9</v>
      </c>
      <c r="F42" s="42" t="s">
        <v>355</v>
      </c>
      <c r="G42" s="27" t="s">
        <v>226</v>
      </c>
      <c r="H42" s="347">
        <f>17.1/10</f>
        <v>1.7100000000000002</v>
      </c>
      <c r="I42" s="218" t="s">
        <v>9</v>
      </c>
      <c r="J42" s="42" t="s">
        <v>480</v>
      </c>
      <c r="K42" s="151" t="s">
        <v>455</v>
      </c>
      <c r="L42" s="365">
        <v>1.8790588235294117</v>
      </c>
      <c r="M42" s="25" t="s">
        <v>9</v>
      </c>
      <c r="N42" s="186">
        <v>12248</v>
      </c>
      <c r="O42" s="27" t="s">
        <v>698</v>
      </c>
      <c r="P42" s="206">
        <v>2.3150399999999998</v>
      </c>
      <c r="Q42" s="25" t="s">
        <v>9</v>
      </c>
    </row>
    <row r="43" spans="1:17" s="15" customFormat="1" ht="20" customHeight="1">
      <c r="A43" s="24" t="s">
        <v>42</v>
      </c>
      <c r="B43" s="21">
        <v>32542</v>
      </c>
      <c r="C43" s="27" t="s">
        <v>8</v>
      </c>
      <c r="D43" s="136">
        <v>1.28</v>
      </c>
      <c r="E43" s="218" t="s">
        <v>9</v>
      </c>
      <c r="F43" s="42" t="s">
        <v>356</v>
      </c>
      <c r="G43" s="27" t="s">
        <v>226</v>
      </c>
      <c r="H43" s="347">
        <f>11.028/10</f>
        <v>1.1028</v>
      </c>
      <c r="I43" s="218" t="s">
        <v>9</v>
      </c>
      <c r="J43" s="158" t="s">
        <v>481</v>
      </c>
      <c r="K43" s="151" t="s">
        <v>455</v>
      </c>
      <c r="L43" s="360">
        <v>1.1011764705882354</v>
      </c>
      <c r="M43" s="25" t="s">
        <v>9</v>
      </c>
      <c r="N43" s="186">
        <v>11214</v>
      </c>
      <c r="O43" s="27" t="s">
        <v>19</v>
      </c>
      <c r="P43" s="371">
        <v>1.3391999999999997</v>
      </c>
      <c r="Q43" s="25" t="s">
        <v>9</v>
      </c>
    </row>
    <row r="44" spans="1:17" s="15" customFormat="1" ht="20" customHeight="1">
      <c r="A44" s="24" t="s">
        <v>43</v>
      </c>
      <c r="B44" s="21">
        <v>79861</v>
      </c>
      <c r="C44" s="27" t="s">
        <v>8</v>
      </c>
      <c r="D44" s="348">
        <v>0.89</v>
      </c>
      <c r="E44" s="218" t="s">
        <v>9</v>
      </c>
      <c r="F44" s="42" t="s">
        <v>357</v>
      </c>
      <c r="G44" s="27" t="s">
        <v>226</v>
      </c>
      <c r="H44" s="136">
        <f>9.06/10</f>
        <v>0.90600000000000003</v>
      </c>
      <c r="I44" s="218" t="s">
        <v>9</v>
      </c>
      <c r="J44" s="158" t="s">
        <v>482</v>
      </c>
      <c r="K44" s="151" t="s">
        <v>455</v>
      </c>
      <c r="L44" s="360">
        <v>0.86823529411764699</v>
      </c>
      <c r="M44" s="25" t="s">
        <v>9</v>
      </c>
      <c r="N44" s="186">
        <v>52</v>
      </c>
      <c r="O44" s="27" t="s">
        <v>19</v>
      </c>
      <c r="P44" s="206">
        <v>1.06932</v>
      </c>
      <c r="Q44" s="25" t="s">
        <v>9</v>
      </c>
    </row>
    <row r="45" spans="1:17" s="15" customFormat="1" ht="20" customHeight="1">
      <c r="A45" s="24" t="s">
        <v>44</v>
      </c>
      <c r="B45" s="21">
        <v>72196</v>
      </c>
      <c r="C45" s="27" t="s">
        <v>8</v>
      </c>
      <c r="D45" s="347">
        <v>1.1000000000000001</v>
      </c>
      <c r="E45" s="218" t="s">
        <v>9</v>
      </c>
      <c r="F45" s="42" t="s">
        <v>358</v>
      </c>
      <c r="G45" s="27" t="s">
        <v>226</v>
      </c>
      <c r="H45" s="136">
        <f>11.4/10</f>
        <v>1.1400000000000001</v>
      </c>
      <c r="I45" s="218" t="s">
        <v>9</v>
      </c>
      <c r="J45" s="158" t="s">
        <v>483</v>
      </c>
      <c r="K45" s="151" t="s">
        <v>455</v>
      </c>
      <c r="L45" s="365">
        <v>1.108235294117647</v>
      </c>
      <c r="M45" s="25" t="s">
        <v>9</v>
      </c>
      <c r="N45" s="186">
        <v>53</v>
      </c>
      <c r="O45" s="27" t="s">
        <v>19</v>
      </c>
      <c r="P45" s="206">
        <v>1.3268399999999998</v>
      </c>
      <c r="Q45" s="25" t="s">
        <v>9</v>
      </c>
    </row>
    <row r="46" spans="1:17" s="15" customFormat="1" ht="20" customHeight="1">
      <c r="A46" s="24" t="s">
        <v>45</v>
      </c>
      <c r="B46" s="21">
        <v>32544</v>
      </c>
      <c r="C46" s="27" t="s">
        <v>8</v>
      </c>
      <c r="D46" s="136">
        <v>1.63</v>
      </c>
      <c r="E46" s="218" t="s">
        <v>9</v>
      </c>
      <c r="F46" s="42" t="s">
        <v>359</v>
      </c>
      <c r="G46" s="27" t="s">
        <v>226</v>
      </c>
      <c r="H46" s="348">
        <f>8.04/5</f>
        <v>1.6079999999999999</v>
      </c>
      <c r="I46" s="218" t="s">
        <v>9</v>
      </c>
      <c r="J46" s="159" t="s">
        <v>484</v>
      </c>
      <c r="K46" s="156" t="s">
        <v>455</v>
      </c>
      <c r="L46" s="179">
        <v>1.6531764705882352</v>
      </c>
      <c r="M46" s="25" t="s">
        <v>9</v>
      </c>
      <c r="N46" s="186">
        <v>151</v>
      </c>
      <c r="O46" s="27" t="s">
        <v>700</v>
      </c>
      <c r="P46" s="369">
        <v>1.3511999999999997</v>
      </c>
      <c r="Q46" s="25" t="s">
        <v>9</v>
      </c>
    </row>
    <row r="47" spans="1:17" s="15" customFormat="1" ht="20" customHeight="1">
      <c r="A47" s="24" t="s">
        <v>23</v>
      </c>
      <c r="B47" s="21">
        <v>32543</v>
      </c>
      <c r="C47" s="27" t="s">
        <v>8</v>
      </c>
      <c r="D47" s="136">
        <v>0.95</v>
      </c>
      <c r="E47" s="218" t="s">
        <v>9</v>
      </c>
      <c r="F47" s="42" t="s">
        <v>360</v>
      </c>
      <c r="G47" s="27" t="s">
        <v>226</v>
      </c>
      <c r="H47" s="348">
        <f>8.748/10</f>
        <v>0.87479999999999991</v>
      </c>
      <c r="I47" s="218" t="s">
        <v>9</v>
      </c>
      <c r="J47" s="158" t="s">
        <v>485</v>
      </c>
      <c r="K47" s="151" t="s">
        <v>455</v>
      </c>
      <c r="L47" s="360">
        <v>0.71011764705882352</v>
      </c>
      <c r="M47" s="25" t="s">
        <v>9</v>
      </c>
      <c r="N47" s="186">
        <v>11414</v>
      </c>
      <c r="O47" s="27" t="s">
        <v>19</v>
      </c>
      <c r="P47" s="206">
        <v>0.88128000000000006</v>
      </c>
      <c r="Q47" s="25" t="s">
        <v>9</v>
      </c>
    </row>
    <row r="48" spans="1:17" s="15" customFormat="1" ht="20" customHeight="1" thickBot="1">
      <c r="A48" s="24" t="s">
        <v>46</v>
      </c>
      <c r="B48" s="21">
        <v>72209</v>
      </c>
      <c r="C48" s="27" t="s">
        <v>8</v>
      </c>
      <c r="D48" s="136">
        <v>1.1200000000000001</v>
      </c>
      <c r="E48" s="219" t="s">
        <v>9</v>
      </c>
      <c r="F48" s="48" t="s">
        <v>361</v>
      </c>
      <c r="G48" s="49" t="s">
        <v>226</v>
      </c>
      <c r="H48" s="357">
        <f>5.316/5</f>
        <v>1.0631999999999999</v>
      </c>
      <c r="I48" s="219" t="s">
        <v>9</v>
      </c>
      <c r="J48" s="233" t="s">
        <v>486</v>
      </c>
      <c r="K48" s="166" t="s">
        <v>455</v>
      </c>
      <c r="L48" s="360">
        <v>1.0094117647058822</v>
      </c>
      <c r="M48" s="50" t="s">
        <v>9</v>
      </c>
      <c r="N48" s="186">
        <v>50</v>
      </c>
      <c r="O48" s="27" t="s">
        <v>19</v>
      </c>
      <c r="P48" s="208">
        <v>1.2457199999999999</v>
      </c>
      <c r="Q48" s="50" t="s">
        <v>9</v>
      </c>
    </row>
    <row r="49" spans="1:17" s="15" customFormat="1" ht="20" customHeight="1" thickBot="1">
      <c r="A49" s="52" t="s">
        <v>47</v>
      </c>
      <c r="B49" s="284"/>
      <c r="C49" s="36"/>
      <c r="D49" s="141"/>
      <c r="E49" s="36"/>
      <c r="F49" s="35"/>
      <c r="G49" s="36"/>
      <c r="H49" s="141"/>
      <c r="I49" s="36"/>
      <c r="J49" s="35"/>
      <c r="K49" s="36"/>
      <c r="L49" s="141"/>
      <c r="M49" s="36"/>
      <c r="N49" s="192"/>
      <c r="O49" s="36"/>
      <c r="P49" s="209" t="s">
        <v>699</v>
      </c>
      <c r="Q49" s="37"/>
    </row>
    <row r="50" spans="1:17" s="15" customFormat="1" ht="20" customHeight="1">
      <c r="A50" s="24" t="s">
        <v>48</v>
      </c>
      <c r="B50" s="21">
        <v>35268</v>
      </c>
      <c r="C50" s="27" t="s">
        <v>19</v>
      </c>
      <c r="D50" s="136">
        <v>0.25</v>
      </c>
      <c r="E50" s="218" t="s">
        <v>9</v>
      </c>
      <c r="F50" s="89" t="s">
        <v>362</v>
      </c>
      <c r="G50" s="39" t="s">
        <v>226</v>
      </c>
      <c r="H50" s="362">
        <f>3.996/20</f>
        <v>0.19980000000000001</v>
      </c>
      <c r="I50" s="217" t="s">
        <v>9</v>
      </c>
      <c r="J50" s="157" t="s">
        <v>487</v>
      </c>
      <c r="K50" s="155" t="s">
        <v>455</v>
      </c>
      <c r="L50" s="365">
        <v>0.20611764705882352</v>
      </c>
      <c r="M50" s="40" t="s">
        <v>9</v>
      </c>
      <c r="N50" s="186">
        <v>26</v>
      </c>
      <c r="O50" s="27" t="s">
        <v>700</v>
      </c>
      <c r="P50" s="206">
        <v>0.26</v>
      </c>
      <c r="Q50" s="25" t="s">
        <v>9</v>
      </c>
    </row>
    <row r="51" spans="1:17" s="15" customFormat="1" ht="20" customHeight="1">
      <c r="A51" s="24" t="s">
        <v>49</v>
      </c>
      <c r="B51" s="21">
        <v>68271</v>
      </c>
      <c r="C51" s="27" t="s">
        <v>19</v>
      </c>
      <c r="D51" s="136">
        <v>0.22</v>
      </c>
      <c r="E51" s="218" t="s">
        <v>9</v>
      </c>
      <c r="F51" s="42" t="s">
        <v>363</v>
      </c>
      <c r="G51" s="27" t="s">
        <v>226</v>
      </c>
      <c r="H51" s="348">
        <f>4.14/25</f>
        <v>0.1656</v>
      </c>
      <c r="I51" s="218" t="s">
        <v>9</v>
      </c>
      <c r="J51" s="158" t="s">
        <v>488</v>
      </c>
      <c r="K51" s="151" t="s">
        <v>455</v>
      </c>
      <c r="L51" s="360">
        <v>0.20611764705882352</v>
      </c>
      <c r="M51" s="25" t="s">
        <v>9</v>
      </c>
      <c r="N51" s="186">
        <v>27</v>
      </c>
      <c r="O51" s="27" t="s">
        <v>700</v>
      </c>
      <c r="P51" s="206">
        <v>0.26</v>
      </c>
      <c r="Q51" s="25" t="s">
        <v>9</v>
      </c>
    </row>
    <row r="52" spans="1:17" s="15" customFormat="1" ht="20" customHeight="1">
      <c r="A52" s="24" t="s">
        <v>50</v>
      </c>
      <c r="B52" s="21">
        <v>10540</v>
      </c>
      <c r="C52" s="27" t="s">
        <v>19</v>
      </c>
      <c r="D52" s="136">
        <v>0.28000000000000003</v>
      </c>
      <c r="E52" s="218" t="s">
        <v>9</v>
      </c>
      <c r="F52" s="42" t="s">
        <v>364</v>
      </c>
      <c r="G52" s="27" t="s">
        <v>226</v>
      </c>
      <c r="H52" s="348">
        <f>3.996/20</f>
        <v>0.19980000000000001</v>
      </c>
      <c r="I52" s="218" t="s">
        <v>9</v>
      </c>
      <c r="J52" s="158" t="s">
        <v>489</v>
      </c>
      <c r="K52" s="151" t="s">
        <v>455</v>
      </c>
      <c r="L52" s="360">
        <v>0.20611764705882352</v>
      </c>
      <c r="M52" s="25" t="s">
        <v>9</v>
      </c>
      <c r="N52" s="186">
        <v>27</v>
      </c>
      <c r="O52" s="27" t="s">
        <v>700</v>
      </c>
      <c r="P52" s="206">
        <v>0.26</v>
      </c>
      <c r="Q52" s="25" t="s">
        <v>9</v>
      </c>
    </row>
    <row r="53" spans="1:17" s="15" customFormat="1" ht="20" customHeight="1">
      <c r="A53" s="24" t="s">
        <v>51</v>
      </c>
      <c r="B53" s="21">
        <v>27950</v>
      </c>
      <c r="C53" s="27" t="s">
        <v>19</v>
      </c>
      <c r="D53" s="136">
        <v>0.31</v>
      </c>
      <c r="E53" s="218" t="s">
        <v>9</v>
      </c>
      <c r="F53" s="42" t="s">
        <v>365</v>
      </c>
      <c r="G53" s="27" t="s">
        <v>226</v>
      </c>
      <c r="H53" s="347">
        <f>2.544/10</f>
        <v>0.25440000000000002</v>
      </c>
      <c r="I53" s="218" t="s">
        <v>9</v>
      </c>
      <c r="J53" s="158" t="s">
        <v>490</v>
      </c>
      <c r="K53" s="151" t="s">
        <v>455</v>
      </c>
      <c r="L53" s="360">
        <v>0.24827586206896551</v>
      </c>
      <c r="M53" s="25" t="s">
        <v>9</v>
      </c>
      <c r="N53" s="186">
        <v>17</v>
      </c>
      <c r="O53" s="27" t="s">
        <v>700</v>
      </c>
      <c r="P53" s="206">
        <v>0.30552000000000007</v>
      </c>
      <c r="Q53" s="25" t="s">
        <v>9</v>
      </c>
    </row>
    <row r="54" spans="1:17" s="15" customFormat="1" ht="20" customHeight="1">
      <c r="A54" s="24" t="s">
        <v>52</v>
      </c>
      <c r="B54" s="21">
        <v>27951</v>
      </c>
      <c r="C54" s="27" t="s">
        <v>19</v>
      </c>
      <c r="D54" s="136">
        <v>0.39</v>
      </c>
      <c r="E54" s="218" t="s">
        <v>9</v>
      </c>
      <c r="F54" s="42" t="s">
        <v>366</v>
      </c>
      <c r="G54" s="27" t="s">
        <v>226</v>
      </c>
      <c r="H54" s="347">
        <f>3.204/10</f>
        <v>0.32040000000000002</v>
      </c>
      <c r="I54" s="218" t="s">
        <v>9</v>
      </c>
      <c r="J54" s="158" t="s">
        <v>491</v>
      </c>
      <c r="K54" s="151" t="s">
        <v>455</v>
      </c>
      <c r="L54" s="360">
        <v>0.32413793103448274</v>
      </c>
      <c r="M54" s="25" t="s">
        <v>9</v>
      </c>
      <c r="N54" s="186">
        <v>18</v>
      </c>
      <c r="O54" s="27" t="s">
        <v>700</v>
      </c>
      <c r="P54" s="206">
        <v>0.41135999999999989</v>
      </c>
      <c r="Q54" s="25" t="s">
        <v>9</v>
      </c>
    </row>
    <row r="55" spans="1:17" s="15" customFormat="1" ht="20" customHeight="1">
      <c r="A55" s="24" t="s">
        <v>53</v>
      </c>
      <c r="B55" s="21">
        <v>27952</v>
      </c>
      <c r="C55" s="27" t="s">
        <v>19</v>
      </c>
      <c r="D55" s="136">
        <v>0.5</v>
      </c>
      <c r="E55" s="218" t="s">
        <v>9</v>
      </c>
      <c r="F55" s="42" t="s">
        <v>367</v>
      </c>
      <c r="G55" s="27" t="s">
        <v>226</v>
      </c>
      <c r="H55" s="347">
        <f>4.2/10</f>
        <v>0.42000000000000004</v>
      </c>
      <c r="I55" s="218" t="s">
        <v>9</v>
      </c>
      <c r="J55" s="158" t="s">
        <v>492</v>
      </c>
      <c r="K55" s="151" t="s">
        <v>455</v>
      </c>
      <c r="L55" s="360">
        <v>0.41517241379310343</v>
      </c>
      <c r="M55" s="25" t="s">
        <v>9</v>
      </c>
      <c r="N55" s="186">
        <v>19</v>
      </c>
      <c r="O55" s="27" t="s">
        <v>700</v>
      </c>
      <c r="P55" s="206">
        <v>0.51719999999999999</v>
      </c>
      <c r="Q55" s="25" t="s">
        <v>9</v>
      </c>
    </row>
    <row r="56" spans="1:17" s="15" customFormat="1" ht="20" customHeight="1">
      <c r="A56" s="24" t="s">
        <v>54</v>
      </c>
      <c r="B56" s="21">
        <v>22566</v>
      </c>
      <c r="C56" s="27" t="s">
        <v>19</v>
      </c>
      <c r="D56" s="136">
        <v>3.71</v>
      </c>
      <c r="E56" s="239" t="s">
        <v>55</v>
      </c>
      <c r="F56" s="42" t="s">
        <v>368</v>
      </c>
      <c r="G56" s="27" t="s">
        <v>226</v>
      </c>
      <c r="H56" s="347">
        <f>3.12</f>
        <v>3.12</v>
      </c>
      <c r="I56" s="239" t="s">
        <v>55</v>
      </c>
      <c r="J56" s="158" t="s">
        <v>493</v>
      </c>
      <c r="K56" s="151" t="s">
        <v>455</v>
      </c>
      <c r="L56" s="365">
        <v>3.4</v>
      </c>
      <c r="M56" s="53" t="s">
        <v>55</v>
      </c>
      <c r="N56" s="186">
        <v>1</v>
      </c>
      <c r="O56" s="27" t="s">
        <v>700</v>
      </c>
      <c r="P56" s="206">
        <v>4.08</v>
      </c>
      <c r="Q56" s="53" t="s">
        <v>55</v>
      </c>
    </row>
    <row r="57" spans="1:17" s="15" customFormat="1" ht="20" customHeight="1" thickBot="1">
      <c r="A57" s="24" t="s">
        <v>56</v>
      </c>
      <c r="B57" s="30">
        <v>22570</v>
      </c>
      <c r="C57" s="33" t="s">
        <v>19</v>
      </c>
      <c r="D57" s="137">
        <v>2.95</v>
      </c>
      <c r="E57" s="276" t="s">
        <v>57</v>
      </c>
      <c r="F57" s="175" t="s">
        <v>369</v>
      </c>
      <c r="G57" s="33" t="s">
        <v>226</v>
      </c>
      <c r="H57" s="372">
        <f>2.496</f>
        <v>2.496</v>
      </c>
      <c r="I57" s="276" t="s">
        <v>57</v>
      </c>
      <c r="J57" s="277" t="s">
        <v>494</v>
      </c>
      <c r="K57" s="278" t="s">
        <v>455</v>
      </c>
      <c r="L57" s="365">
        <v>2.7</v>
      </c>
      <c r="M57" s="279" t="s">
        <v>57</v>
      </c>
      <c r="N57" s="187">
        <v>2</v>
      </c>
      <c r="O57" s="33" t="s">
        <v>700</v>
      </c>
      <c r="P57" s="208">
        <v>2.76</v>
      </c>
      <c r="Q57" s="279" t="s">
        <v>57</v>
      </c>
    </row>
    <row r="58" spans="1:17" s="15" customFormat="1" ht="20" customHeight="1" thickBot="1">
      <c r="A58" s="275" t="s">
        <v>58</v>
      </c>
      <c r="B58" s="284"/>
      <c r="C58" s="36"/>
      <c r="D58" s="141"/>
      <c r="E58" s="36"/>
      <c r="F58" s="35"/>
      <c r="G58" s="36"/>
      <c r="H58" s="141"/>
      <c r="I58" s="36"/>
      <c r="J58" s="35"/>
      <c r="K58" s="36"/>
      <c r="L58" s="141"/>
      <c r="M58" s="36"/>
      <c r="N58" s="192"/>
      <c r="O58" s="36"/>
      <c r="P58" s="209" t="s">
        <v>699</v>
      </c>
      <c r="Q58" s="37"/>
    </row>
    <row r="59" spans="1:17" s="15" customFormat="1" ht="20" customHeight="1">
      <c r="A59" s="24" t="s">
        <v>37</v>
      </c>
      <c r="B59" s="236">
        <v>64167</v>
      </c>
      <c r="C59" s="22" t="s">
        <v>19</v>
      </c>
      <c r="D59" s="179">
        <v>0.78</v>
      </c>
      <c r="E59" s="244" t="s">
        <v>9</v>
      </c>
      <c r="F59" s="280" t="s">
        <v>370</v>
      </c>
      <c r="G59" s="22" t="s">
        <v>226</v>
      </c>
      <c r="H59" s="365">
        <f>6.66/10</f>
        <v>0.66600000000000004</v>
      </c>
      <c r="I59" s="244" t="s">
        <v>9</v>
      </c>
      <c r="J59" s="281" t="s">
        <v>495</v>
      </c>
      <c r="K59" s="253" t="s">
        <v>455</v>
      </c>
      <c r="L59" s="360">
        <v>0.65655172413793106</v>
      </c>
      <c r="M59" s="23" t="s">
        <v>9</v>
      </c>
      <c r="N59" s="282">
        <v>107</v>
      </c>
      <c r="O59" s="22" t="s">
        <v>700</v>
      </c>
      <c r="P59" s="283">
        <v>0.82271999999999978</v>
      </c>
      <c r="Q59" s="23" t="s">
        <v>9</v>
      </c>
    </row>
    <row r="60" spans="1:17" s="15" customFormat="1" ht="20" customHeight="1">
      <c r="A60" s="24" t="s">
        <v>59</v>
      </c>
      <c r="B60" s="21">
        <v>27956</v>
      </c>
      <c r="C60" s="27" t="s">
        <v>19</v>
      </c>
      <c r="D60" s="348">
        <v>1.08</v>
      </c>
      <c r="E60" s="218" t="s">
        <v>9</v>
      </c>
      <c r="F60" s="42" t="s">
        <v>371</v>
      </c>
      <c r="G60" s="27" t="s">
        <v>226</v>
      </c>
      <c r="H60" s="347">
        <f>9.132/10</f>
        <v>0.91320000000000001</v>
      </c>
      <c r="I60" s="218" t="s">
        <v>9</v>
      </c>
      <c r="J60" s="158"/>
      <c r="K60" s="151"/>
      <c r="L60" s="179">
        <v>0</v>
      </c>
      <c r="M60" s="25" t="s">
        <v>9</v>
      </c>
      <c r="N60" s="186">
        <v>115</v>
      </c>
      <c r="O60" s="27" t="s">
        <v>700</v>
      </c>
      <c r="P60" s="206">
        <v>1.1635199999999999</v>
      </c>
      <c r="Q60" s="25" t="s">
        <v>9</v>
      </c>
    </row>
    <row r="61" spans="1:17" s="15" customFormat="1" ht="20" customHeight="1">
      <c r="A61" s="24" t="s">
        <v>60</v>
      </c>
      <c r="B61" s="21">
        <v>47805</v>
      </c>
      <c r="C61" s="27" t="s">
        <v>61</v>
      </c>
      <c r="D61" s="348">
        <v>0.51</v>
      </c>
      <c r="E61" s="218" t="s">
        <v>9</v>
      </c>
      <c r="F61" s="42" t="s">
        <v>372</v>
      </c>
      <c r="G61" s="27" t="s">
        <v>226</v>
      </c>
      <c r="H61" s="136">
        <f>8.748/10</f>
        <v>0.87479999999999991</v>
      </c>
      <c r="I61" s="218" t="s">
        <v>9</v>
      </c>
      <c r="J61" s="158" t="s">
        <v>496</v>
      </c>
      <c r="K61" s="151" t="s">
        <v>455</v>
      </c>
      <c r="L61" s="360">
        <v>0.49241379310344824</v>
      </c>
      <c r="M61" s="25" t="s">
        <v>9</v>
      </c>
      <c r="N61" s="186">
        <v>109</v>
      </c>
      <c r="O61" s="27" t="s">
        <v>19</v>
      </c>
      <c r="P61" s="206">
        <v>0.63468000000000002</v>
      </c>
      <c r="Q61" s="25" t="s">
        <v>9</v>
      </c>
    </row>
    <row r="62" spans="1:17" s="15" customFormat="1" ht="20" customHeight="1">
      <c r="A62" s="26" t="s">
        <v>62</v>
      </c>
      <c r="B62" s="21">
        <v>47806</v>
      </c>
      <c r="C62" s="27" t="s">
        <v>61</v>
      </c>
      <c r="D62" s="136">
        <v>0.75</v>
      </c>
      <c r="E62" s="218" t="s">
        <v>9</v>
      </c>
      <c r="F62" s="42" t="s">
        <v>373</v>
      </c>
      <c r="G62" s="27" t="s">
        <v>226</v>
      </c>
      <c r="H62" s="348">
        <f>6.732/10</f>
        <v>0.67320000000000002</v>
      </c>
      <c r="I62" s="218" t="s">
        <v>9</v>
      </c>
      <c r="J62" s="158" t="s">
        <v>497</v>
      </c>
      <c r="K62" s="151" t="s">
        <v>455</v>
      </c>
      <c r="L62" s="360">
        <v>0.65655172413793106</v>
      </c>
      <c r="M62" s="25" t="s">
        <v>9</v>
      </c>
      <c r="N62" s="186">
        <v>110</v>
      </c>
      <c r="O62" s="27" t="s">
        <v>698</v>
      </c>
      <c r="P62" s="206">
        <v>0.82271999999999978</v>
      </c>
      <c r="Q62" s="25" t="s">
        <v>9</v>
      </c>
    </row>
    <row r="63" spans="1:17" s="15" customFormat="1" ht="20" customHeight="1">
      <c r="A63" s="24" t="s">
        <v>63</v>
      </c>
      <c r="B63" s="21">
        <v>72072</v>
      </c>
      <c r="C63" s="27" t="s">
        <v>61</v>
      </c>
      <c r="D63" s="348">
        <v>0.75</v>
      </c>
      <c r="E63" s="218" t="s">
        <v>9</v>
      </c>
      <c r="F63" s="42" t="s">
        <v>374</v>
      </c>
      <c r="G63" s="27" t="s">
        <v>226</v>
      </c>
      <c r="H63" s="347">
        <f>7.968/25</f>
        <v>0.31872</v>
      </c>
      <c r="I63" s="218" t="s">
        <v>9</v>
      </c>
      <c r="J63" s="160" t="s">
        <v>459</v>
      </c>
      <c r="K63" s="161"/>
      <c r="L63" s="21"/>
      <c r="M63" s="25" t="s">
        <v>9</v>
      </c>
      <c r="N63" s="186">
        <v>150</v>
      </c>
      <c r="O63" s="27" t="s">
        <v>700</v>
      </c>
      <c r="P63" s="206">
        <v>0.78744000000000003</v>
      </c>
      <c r="Q63" s="25" t="s">
        <v>9</v>
      </c>
    </row>
    <row r="64" spans="1:17" s="15" customFormat="1" ht="20" customHeight="1">
      <c r="A64" s="24" t="s">
        <v>64</v>
      </c>
      <c r="B64" s="21">
        <v>47789</v>
      </c>
      <c r="C64" s="27" t="s">
        <v>19</v>
      </c>
      <c r="D64" s="136">
        <v>0.59</v>
      </c>
      <c r="E64" s="218" t="s">
        <v>9</v>
      </c>
      <c r="F64" s="42" t="s">
        <v>375</v>
      </c>
      <c r="G64" s="27" t="s">
        <v>226</v>
      </c>
      <c r="H64" s="347">
        <f>8.64/20</f>
        <v>0.43200000000000005</v>
      </c>
      <c r="I64" s="218" t="s">
        <v>9</v>
      </c>
      <c r="J64" s="158" t="s">
        <v>498</v>
      </c>
      <c r="K64" s="151" t="s">
        <v>455</v>
      </c>
      <c r="L64" s="365">
        <v>0.49241379310344824</v>
      </c>
      <c r="M64" s="25" t="s">
        <v>9</v>
      </c>
      <c r="N64" s="186">
        <v>106</v>
      </c>
      <c r="O64" s="27" t="s">
        <v>61</v>
      </c>
      <c r="P64" s="206">
        <v>0.59939999999999993</v>
      </c>
      <c r="Q64" s="25" t="s">
        <v>9</v>
      </c>
    </row>
    <row r="65" spans="1:17" s="15" customFormat="1" ht="20" customHeight="1">
      <c r="A65" s="24" t="s">
        <v>65</v>
      </c>
      <c r="B65" s="21">
        <v>47804</v>
      </c>
      <c r="C65" s="27" t="s">
        <v>61</v>
      </c>
      <c r="D65" s="136">
        <v>0.42</v>
      </c>
      <c r="E65" s="218" t="s">
        <v>9</v>
      </c>
      <c r="F65" s="42" t="s">
        <v>374</v>
      </c>
      <c r="G65" s="27" t="s">
        <v>226</v>
      </c>
      <c r="H65" s="347">
        <f>7.968/25</f>
        <v>0.31872</v>
      </c>
      <c r="I65" s="218" t="s">
        <v>9</v>
      </c>
      <c r="J65" s="158" t="s">
        <v>499</v>
      </c>
      <c r="K65" s="151" t="s">
        <v>455</v>
      </c>
      <c r="L65" s="365">
        <v>0.40909090909090906</v>
      </c>
      <c r="M65" s="25" t="s">
        <v>9</v>
      </c>
      <c r="N65" s="186">
        <v>149</v>
      </c>
      <c r="O65" s="27" t="s">
        <v>700</v>
      </c>
      <c r="P65" s="206">
        <v>0.54047999999999996</v>
      </c>
      <c r="Q65" s="25" t="s">
        <v>9</v>
      </c>
    </row>
    <row r="66" spans="1:17" s="15" customFormat="1" ht="20" customHeight="1" thickBot="1">
      <c r="A66" s="24" t="s">
        <v>66</v>
      </c>
      <c r="B66" s="21">
        <v>47864</v>
      </c>
      <c r="C66" s="27" t="s">
        <v>19</v>
      </c>
      <c r="D66" s="136">
        <v>1.1299999999999999</v>
      </c>
      <c r="E66" s="218" t="s">
        <v>9</v>
      </c>
      <c r="F66" s="48" t="s">
        <v>376</v>
      </c>
      <c r="G66" s="49" t="s">
        <v>226</v>
      </c>
      <c r="H66" s="357">
        <f>8.424/10</f>
        <v>0.84239999999999993</v>
      </c>
      <c r="I66" s="219" t="s">
        <v>9</v>
      </c>
      <c r="J66" s="233" t="s">
        <v>500</v>
      </c>
      <c r="K66" s="166" t="s">
        <v>455</v>
      </c>
      <c r="L66" s="360">
        <v>0.82620689655172408</v>
      </c>
      <c r="M66" s="50" t="s">
        <v>9</v>
      </c>
      <c r="N66" s="186">
        <v>11213</v>
      </c>
      <c r="O66" s="27" t="s">
        <v>700</v>
      </c>
      <c r="P66" s="206">
        <v>1.2457199999999999</v>
      </c>
      <c r="Q66" s="25" t="s">
        <v>9</v>
      </c>
    </row>
    <row r="67" spans="1:17" s="15" customFormat="1" ht="20" customHeight="1">
      <c r="A67" s="54" t="s">
        <v>67</v>
      </c>
      <c r="B67" s="12"/>
      <c r="C67" s="13"/>
      <c r="D67" s="134"/>
      <c r="E67" s="14"/>
      <c r="F67" s="55"/>
      <c r="G67" s="56"/>
      <c r="H67" s="139"/>
      <c r="I67" s="56"/>
      <c r="J67" s="55"/>
      <c r="K67" s="56"/>
      <c r="L67" s="134"/>
      <c r="M67" s="56"/>
      <c r="N67" s="184"/>
      <c r="O67" s="13"/>
      <c r="P67" s="201"/>
      <c r="Q67" s="14"/>
    </row>
    <row r="68" spans="1:17" s="15" customFormat="1" ht="20" customHeight="1" thickBot="1">
      <c r="A68" s="16" t="s">
        <v>68</v>
      </c>
      <c r="B68" s="55"/>
      <c r="C68" s="56"/>
      <c r="D68" s="139"/>
      <c r="E68" s="57"/>
      <c r="F68" s="55"/>
      <c r="G68" s="56"/>
      <c r="H68" s="139"/>
      <c r="I68" s="56"/>
      <c r="J68" s="55"/>
      <c r="K68" s="56"/>
      <c r="L68" s="135"/>
      <c r="M68" s="56"/>
      <c r="N68" s="185"/>
      <c r="O68" s="18"/>
      <c r="P68" s="202"/>
      <c r="Q68" s="19"/>
    </row>
    <row r="69" spans="1:17" s="15" customFormat="1" ht="20" customHeight="1">
      <c r="A69" s="58" t="s">
        <v>69</v>
      </c>
      <c r="B69" s="59">
        <v>22506</v>
      </c>
      <c r="C69" s="39"/>
      <c r="D69" s="447">
        <v>0.111</v>
      </c>
      <c r="E69" s="242" t="s">
        <v>379</v>
      </c>
      <c r="F69" s="89" t="s">
        <v>377</v>
      </c>
      <c r="G69" s="39" t="s">
        <v>378</v>
      </c>
      <c r="H69" s="373">
        <f>1.992/25</f>
        <v>7.9680000000000001E-2</v>
      </c>
      <c r="I69" s="242" t="s">
        <v>379</v>
      </c>
      <c r="J69" s="228" t="s">
        <v>501</v>
      </c>
      <c r="K69" s="154" t="s">
        <v>502</v>
      </c>
      <c r="L69" s="179">
        <v>0.25600000000000001</v>
      </c>
      <c r="M69" s="60" t="s">
        <v>379</v>
      </c>
      <c r="N69" s="186">
        <v>211</v>
      </c>
      <c r="O69" s="27" t="s">
        <v>701</v>
      </c>
      <c r="P69" s="206">
        <v>0.26</v>
      </c>
      <c r="Q69" s="53" t="s">
        <v>379</v>
      </c>
    </row>
    <row r="70" spans="1:17" s="15" customFormat="1" ht="20" customHeight="1">
      <c r="A70" s="61" t="s">
        <v>71</v>
      </c>
      <c r="B70" s="62">
        <v>12459</v>
      </c>
      <c r="C70" s="27"/>
      <c r="D70" s="142">
        <v>0.33500000000000002</v>
      </c>
      <c r="E70" s="239" t="s">
        <v>379</v>
      </c>
      <c r="F70" s="42" t="s">
        <v>380</v>
      </c>
      <c r="G70" s="27" t="s">
        <v>378</v>
      </c>
      <c r="H70" s="374">
        <f>1.836/25</f>
        <v>7.3440000000000005E-2</v>
      </c>
      <c r="I70" s="239" t="s">
        <v>379</v>
      </c>
      <c r="J70" s="159" t="s">
        <v>503</v>
      </c>
      <c r="K70" s="80" t="s">
        <v>502</v>
      </c>
      <c r="L70" s="365">
        <v>0.25600000000000001</v>
      </c>
      <c r="M70" s="53" t="s">
        <v>379</v>
      </c>
      <c r="N70" s="186">
        <v>213</v>
      </c>
      <c r="O70" s="27" t="s">
        <v>701</v>
      </c>
      <c r="P70" s="206">
        <v>0.55000000000000004</v>
      </c>
      <c r="Q70" s="53" t="s">
        <v>379</v>
      </c>
    </row>
    <row r="71" spans="1:17" s="15" customFormat="1" ht="20" customHeight="1" thickBot="1">
      <c r="A71" s="61" t="s">
        <v>72</v>
      </c>
      <c r="B71" s="62">
        <v>12462</v>
      </c>
      <c r="C71" s="27"/>
      <c r="D71" s="448">
        <v>0.34499999999999997</v>
      </c>
      <c r="E71" s="241" t="s">
        <v>379</v>
      </c>
      <c r="F71" s="48" t="s">
        <v>381</v>
      </c>
      <c r="G71" s="49" t="s">
        <v>378</v>
      </c>
      <c r="H71" s="375">
        <f>7.692/25</f>
        <v>0.30768000000000001</v>
      </c>
      <c r="I71" s="241" t="s">
        <v>379</v>
      </c>
      <c r="J71" s="258" t="s">
        <v>504</v>
      </c>
      <c r="K71" s="125" t="s">
        <v>502</v>
      </c>
      <c r="L71" s="179">
        <v>0.49714285714285711</v>
      </c>
      <c r="M71" s="69" t="s">
        <v>379</v>
      </c>
      <c r="N71" s="186">
        <v>212</v>
      </c>
      <c r="O71" s="27" t="s">
        <v>701</v>
      </c>
      <c r="P71" s="206">
        <v>0.52</v>
      </c>
      <c r="Q71" s="53" t="s">
        <v>379</v>
      </c>
    </row>
    <row r="72" spans="1:17" s="15" customFormat="1" ht="20" customHeight="1" thickBot="1">
      <c r="A72" s="63" t="s">
        <v>73</v>
      </c>
      <c r="B72" s="35"/>
      <c r="C72" s="129"/>
      <c r="D72" s="141"/>
      <c r="E72" s="36"/>
      <c r="F72" s="55"/>
      <c r="G72" s="77"/>
      <c r="H72" s="139"/>
      <c r="I72" s="56"/>
      <c r="J72" s="17"/>
      <c r="K72" s="18"/>
      <c r="L72" s="141"/>
      <c r="M72" s="18"/>
      <c r="N72" s="192"/>
      <c r="O72" s="36"/>
      <c r="P72" s="209"/>
      <c r="Q72" s="37"/>
    </row>
    <row r="73" spans="1:17" s="15" customFormat="1" ht="20" customHeight="1" thickBot="1">
      <c r="A73" s="61" t="s">
        <v>69</v>
      </c>
      <c r="B73" s="62">
        <v>12475</v>
      </c>
      <c r="C73" s="27"/>
      <c r="D73" s="448">
        <v>0.34899999999999998</v>
      </c>
      <c r="E73" s="239" t="s">
        <v>379</v>
      </c>
      <c r="F73" s="247" t="s">
        <v>382</v>
      </c>
      <c r="G73" s="248" t="s">
        <v>378</v>
      </c>
      <c r="H73" s="376">
        <f>1.992/10</f>
        <v>0.19919999999999999</v>
      </c>
      <c r="I73" s="250" t="s">
        <v>379</v>
      </c>
      <c r="J73" s="240" t="s">
        <v>505</v>
      </c>
      <c r="K73" s="80" t="s">
        <v>502</v>
      </c>
      <c r="L73" s="179">
        <v>0.375</v>
      </c>
      <c r="M73" s="80" t="s">
        <v>379</v>
      </c>
      <c r="N73" s="186">
        <v>216</v>
      </c>
      <c r="O73" s="27" t="s">
        <v>701</v>
      </c>
      <c r="P73" s="206">
        <v>0.44</v>
      </c>
      <c r="Q73" s="53" t="s">
        <v>379</v>
      </c>
    </row>
    <row r="74" spans="1:17" s="15" customFormat="1" ht="20" customHeight="1" thickBot="1">
      <c r="A74" s="63" t="s">
        <v>74</v>
      </c>
      <c r="B74" s="35"/>
      <c r="C74" s="129"/>
      <c r="D74" s="141"/>
      <c r="E74" s="36"/>
      <c r="F74" s="55"/>
      <c r="G74" s="56"/>
      <c r="H74" s="139"/>
      <c r="I74" s="56"/>
      <c r="J74" s="12"/>
      <c r="K74" s="13"/>
      <c r="L74" s="141"/>
      <c r="M74" s="13"/>
      <c r="N74" s="192"/>
      <c r="O74" s="36"/>
      <c r="P74" s="209"/>
      <c r="Q74" s="37"/>
    </row>
    <row r="75" spans="1:17" s="15" customFormat="1" ht="20" customHeight="1">
      <c r="A75" s="61" t="s">
        <v>69</v>
      </c>
      <c r="B75" s="62">
        <v>12482</v>
      </c>
      <c r="C75" s="27"/>
      <c r="D75" s="448">
        <v>0.56499999999999995</v>
      </c>
      <c r="E75" s="242" t="s">
        <v>379</v>
      </c>
      <c r="F75" s="89" t="s">
        <v>383</v>
      </c>
      <c r="G75" s="39" t="s">
        <v>378</v>
      </c>
      <c r="H75" s="373">
        <f>4.116/10</f>
        <v>0.41159999999999997</v>
      </c>
      <c r="I75" s="242" t="s">
        <v>379</v>
      </c>
      <c r="J75" s="228" t="s">
        <v>506</v>
      </c>
      <c r="K75" s="154" t="s">
        <v>502</v>
      </c>
      <c r="L75" s="179">
        <v>0.6</v>
      </c>
      <c r="M75" s="60" t="s">
        <v>379</v>
      </c>
      <c r="N75" s="186">
        <v>221</v>
      </c>
      <c r="O75" s="27" t="s">
        <v>701</v>
      </c>
      <c r="P75" s="206">
        <v>0.77</v>
      </c>
      <c r="Q75" s="53" t="s">
        <v>379</v>
      </c>
    </row>
    <row r="76" spans="1:17" s="15" customFormat="1" ht="20" customHeight="1">
      <c r="A76" s="66" t="s">
        <v>71</v>
      </c>
      <c r="B76" s="62">
        <v>12461</v>
      </c>
      <c r="C76" s="27"/>
      <c r="D76" s="142">
        <v>0.70699999999999996</v>
      </c>
      <c r="E76" s="239" t="s">
        <v>379</v>
      </c>
      <c r="F76" s="42" t="s">
        <v>384</v>
      </c>
      <c r="G76" s="27" t="s">
        <v>378</v>
      </c>
      <c r="H76" s="374">
        <f>4.116/10</f>
        <v>0.41159999999999997</v>
      </c>
      <c r="I76" s="239" t="s">
        <v>379</v>
      </c>
      <c r="J76" s="158" t="s">
        <v>507</v>
      </c>
      <c r="K76" s="80" t="s">
        <v>502</v>
      </c>
      <c r="L76" s="365">
        <v>0.56666666666666665</v>
      </c>
      <c r="M76" s="53" t="s">
        <v>379</v>
      </c>
      <c r="N76" s="186">
        <v>219</v>
      </c>
      <c r="O76" s="27" t="s">
        <v>701</v>
      </c>
      <c r="P76" s="206">
        <v>0.61</v>
      </c>
      <c r="Q76" s="53" t="s">
        <v>379</v>
      </c>
    </row>
    <row r="77" spans="1:17" s="15" customFormat="1" ht="20" customHeight="1">
      <c r="A77" s="61" t="s">
        <v>75</v>
      </c>
      <c r="B77" s="62">
        <v>2202</v>
      </c>
      <c r="C77" s="27"/>
      <c r="D77" s="142">
        <v>1.99</v>
      </c>
      <c r="E77" s="53" t="s">
        <v>379</v>
      </c>
      <c r="F77" s="42" t="s">
        <v>385</v>
      </c>
      <c r="G77" s="27" t="s">
        <v>378</v>
      </c>
      <c r="H77" s="374">
        <f>7.836/10</f>
        <v>0.78360000000000007</v>
      </c>
      <c r="I77" s="239" t="s">
        <v>379</v>
      </c>
      <c r="J77" s="158" t="s">
        <v>508</v>
      </c>
      <c r="K77" s="80" t="s">
        <v>502</v>
      </c>
      <c r="L77" s="365">
        <v>0.93975903614457834</v>
      </c>
      <c r="M77" s="53" t="s">
        <v>379</v>
      </c>
      <c r="N77" s="186">
        <v>220</v>
      </c>
      <c r="O77" s="27" t="s">
        <v>701</v>
      </c>
      <c r="P77" s="206">
        <v>1.1200000000000001</v>
      </c>
      <c r="Q77" s="53" t="s">
        <v>379</v>
      </c>
    </row>
    <row r="78" spans="1:17" s="15" customFormat="1" ht="20" customHeight="1" thickBot="1">
      <c r="A78" s="67" t="s">
        <v>76</v>
      </c>
      <c r="B78" s="68">
        <v>12458</v>
      </c>
      <c r="C78" s="49"/>
      <c r="D78" s="375">
        <v>0.57799999999999996</v>
      </c>
      <c r="E78" s="440" t="s">
        <v>379</v>
      </c>
      <c r="F78" s="48" t="s">
        <v>385</v>
      </c>
      <c r="G78" s="49" t="s">
        <v>378</v>
      </c>
      <c r="H78" s="246">
        <f>7.836/10</f>
        <v>0.78360000000000007</v>
      </c>
      <c r="I78" s="241"/>
      <c r="J78" s="256" t="s">
        <v>459</v>
      </c>
      <c r="K78" s="257"/>
      <c r="L78" s="143"/>
      <c r="M78" s="69"/>
      <c r="N78" s="193">
        <v>219</v>
      </c>
      <c r="O78" s="27" t="s">
        <v>701</v>
      </c>
      <c r="P78" s="371">
        <v>0.61</v>
      </c>
      <c r="Q78" s="7" t="s">
        <v>702</v>
      </c>
    </row>
    <row r="79" spans="1:17" s="15" customFormat="1" ht="20" customHeight="1">
      <c r="A79" s="11" t="s">
        <v>77</v>
      </c>
      <c r="B79" s="297"/>
      <c r="C79" s="475"/>
      <c r="D79" s="134"/>
      <c r="E79" s="13"/>
      <c r="F79" s="12"/>
      <c r="G79" s="13"/>
      <c r="H79" s="134"/>
      <c r="I79" s="13"/>
      <c r="J79" s="12"/>
      <c r="K79" s="13"/>
      <c r="L79" s="299"/>
      <c r="M79" s="13"/>
      <c r="N79" s="184"/>
      <c r="O79" s="13"/>
      <c r="P79" s="201" t="s">
        <v>699</v>
      </c>
      <c r="Q79" s="14"/>
    </row>
    <row r="80" spans="1:17" s="70" customFormat="1" ht="20" customHeight="1" thickBot="1">
      <c r="A80" s="476" t="s">
        <v>78</v>
      </c>
      <c r="B80" s="508" t="s">
        <v>773</v>
      </c>
      <c r="C80" s="509"/>
      <c r="D80" s="509"/>
      <c r="E80" s="509"/>
      <c r="F80" s="509"/>
      <c r="G80" s="509"/>
      <c r="H80" s="509"/>
      <c r="I80" s="509"/>
      <c r="J80" s="509"/>
      <c r="K80" s="509"/>
      <c r="L80" s="509"/>
      <c r="M80" s="509"/>
      <c r="N80" s="509"/>
      <c r="O80" s="509"/>
      <c r="P80" s="509"/>
      <c r="Q80" s="510"/>
    </row>
    <row r="81" spans="1:17" s="15" customFormat="1" ht="20" customHeight="1">
      <c r="A81" s="471" t="s">
        <v>79</v>
      </c>
      <c r="B81" s="236">
        <v>10</v>
      </c>
      <c r="C81" s="22" t="s">
        <v>80</v>
      </c>
      <c r="D81" s="179">
        <v>0.24</v>
      </c>
      <c r="E81" s="244" t="s">
        <v>81</v>
      </c>
      <c r="F81" s="280" t="s">
        <v>415</v>
      </c>
      <c r="G81" s="22" t="s">
        <v>80</v>
      </c>
      <c r="H81" s="179">
        <f>10.296/50</f>
        <v>0.20591999999999999</v>
      </c>
      <c r="I81" s="244" t="s">
        <v>81</v>
      </c>
      <c r="J81" s="472" t="s">
        <v>509</v>
      </c>
      <c r="K81" s="473" t="s">
        <v>510</v>
      </c>
      <c r="L81" s="365">
        <v>0.1308</v>
      </c>
      <c r="M81" s="23" t="s">
        <v>81</v>
      </c>
      <c r="N81" s="282">
        <v>1120</v>
      </c>
      <c r="O81" s="22" t="s">
        <v>703</v>
      </c>
      <c r="P81" s="474">
        <v>0.12</v>
      </c>
      <c r="Q81" s="23" t="s">
        <v>81</v>
      </c>
    </row>
    <row r="82" spans="1:17" s="15" customFormat="1" ht="20" customHeight="1">
      <c r="A82" s="24" t="s">
        <v>82</v>
      </c>
      <c r="B82" s="21">
        <v>12608</v>
      </c>
      <c r="C82" s="27" t="s">
        <v>80</v>
      </c>
      <c r="D82" s="136">
        <v>0.24</v>
      </c>
      <c r="E82" s="218" t="s">
        <v>81</v>
      </c>
      <c r="F82" s="42" t="s">
        <v>416</v>
      </c>
      <c r="G82" s="27" t="s">
        <v>80</v>
      </c>
      <c r="H82" s="136">
        <f>10.296/50</f>
        <v>0.20591999999999999</v>
      </c>
      <c r="I82" s="218" t="s">
        <v>81</v>
      </c>
      <c r="J82" s="159" t="s">
        <v>511</v>
      </c>
      <c r="K82" s="80" t="s">
        <v>80</v>
      </c>
      <c r="L82" s="179">
        <v>0.21809999999999999</v>
      </c>
      <c r="M82" s="25" t="s">
        <v>81</v>
      </c>
      <c r="N82" s="186">
        <v>1129</v>
      </c>
      <c r="O82" s="27" t="s">
        <v>704</v>
      </c>
      <c r="P82" s="369">
        <v>7.0000000000000007E-2</v>
      </c>
      <c r="Q82" s="25" t="s">
        <v>81</v>
      </c>
    </row>
    <row r="83" spans="1:17" s="15" customFormat="1" ht="20" customHeight="1">
      <c r="A83" s="24" t="s">
        <v>83</v>
      </c>
      <c r="B83" s="21">
        <v>67658</v>
      </c>
      <c r="C83" s="27" t="s">
        <v>8</v>
      </c>
      <c r="D83" s="136">
        <v>1.1499999999999999</v>
      </c>
      <c r="E83" s="218" t="s">
        <v>81</v>
      </c>
      <c r="F83" s="42">
        <v>202507</v>
      </c>
      <c r="G83" s="27" t="s">
        <v>80</v>
      </c>
      <c r="H83" s="136">
        <v>1.6320000000000001</v>
      </c>
      <c r="I83" s="218" t="s">
        <v>81</v>
      </c>
      <c r="J83" s="159" t="s">
        <v>512</v>
      </c>
      <c r="K83" s="65" t="s">
        <v>80</v>
      </c>
      <c r="L83" s="179">
        <v>1.7249999999999996</v>
      </c>
      <c r="M83" s="25" t="s">
        <v>81</v>
      </c>
      <c r="N83" s="186">
        <v>11049</v>
      </c>
      <c r="O83" s="27" t="s">
        <v>705</v>
      </c>
      <c r="P83" s="369">
        <v>0.74</v>
      </c>
      <c r="Q83" s="25" t="s">
        <v>81</v>
      </c>
    </row>
    <row r="84" spans="1:17" s="15" customFormat="1" ht="20" customHeight="1">
      <c r="A84" s="24" t="s">
        <v>84</v>
      </c>
      <c r="B84" s="21">
        <v>3511</v>
      </c>
      <c r="C84" s="27" t="s">
        <v>85</v>
      </c>
      <c r="D84" s="136">
        <v>0.15</v>
      </c>
      <c r="E84" s="218" t="s">
        <v>81</v>
      </c>
      <c r="F84" s="42" t="s">
        <v>417</v>
      </c>
      <c r="G84" s="27" t="s">
        <v>386</v>
      </c>
      <c r="H84" s="347">
        <f>5.664/50</f>
        <v>0.11327999999999999</v>
      </c>
      <c r="I84" s="218" t="s">
        <v>81</v>
      </c>
      <c r="J84" s="260" t="s">
        <v>509</v>
      </c>
      <c r="K84" s="163" t="s">
        <v>510</v>
      </c>
      <c r="L84" s="179">
        <v>0.12073846153846152</v>
      </c>
      <c r="M84" s="25" t="s">
        <v>81</v>
      </c>
      <c r="N84" s="186">
        <v>12301</v>
      </c>
      <c r="O84" s="27" t="s">
        <v>85</v>
      </c>
      <c r="P84" s="206">
        <v>0.16</v>
      </c>
      <c r="Q84" s="25" t="s">
        <v>81</v>
      </c>
    </row>
    <row r="85" spans="1:17" s="15" customFormat="1" ht="20" customHeight="1">
      <c r="A85" s="24" t="s">
        <v>86</v>
      </c>
      <c r="B85" s="21">
        <v>78567</v>
      </c>
      <c r="C85" s="27" t="s">
        <v>8</v>
      </c>
      <c r="D85" s="136">
        <v>2.95</v>
      </c>
      <c r="E85" s="218" t="s">
        <v>87</v>
      </c>
      <c r="F85" s="42">
        <v>264032</v>
      </c>
      <c r="G85" s="27" t="s">
        <v>156</v>
      </c>
      <c r="H85" s="136">
        <v>0.70799999999999996</v>
      </c>
      <c r="I85" s="218" t="s">
        <v>87</v>
      </c>
      <c r="J85" s="459" t="s">
        <v>513</v>
      </c>
      <c r="K85" s="460" t="s">
        <v>514</v>
      </c>
      <c r="L85" s="179">
        <v>0.73049999999999982</v>
      </c>
      <c r="M85" s="25" t="s">
        <v>87</v>
      </c>
      <c r="N85" s="186">
        <v>1263</v>
      </c>
      <c r="O85" s="27" t="s">
        <v>706</v>
      </c>
      <c r="P85" s="206">
        <v>0.7</v>
      </c>
      <c r="Q85" s="53" t="s">
        <v>87</v>
      </c>
    </row>
    <row r="86" spans="1:17" s="15" customFormat="1" ht="20" customHeight="1">
      <c r="A86" s="24" t="s">
        <v>88</v>
      </c>
      <c r="B86" s="21">
        <v>76492</v>
      </c>
      <c r="C86" s="27" t="s">
        <v>89</v>
      </c>
      <c r="D86" s="136">
        <v>7.39</v>
      </c>
      <c r="E86" s="218" t="s">
        <v>87</v>
      </c>
      <c r="F86" s="42" t="s">
        <v>387</v>
      </c>
      <c r="G86" s="27" t="s">
        <v>340</v>
      </c>
      <c r="H86" s="136">
        <v>1.8959999999999999</v>
      </c>
      <c r="I86" s="218" t="s">
        <v>87</v>
      </c>
      <c r="J86" s="237" t="s">
        <v>515</v>
      </c>
      <c r="K86" s="27" t="s">
        <v>516</v>
      </c>
      <c r="L86" s="179">
        <v>2.27</v>
      </c>
      <c r="M86" s="25" t="s">
        <v>87</v>
      </c>
      <c r="N86" s="186">
        <v>1275</v>
      </c>
      <c r="O86" s="27" t="s">
        <v>89</v>
      </c>
      <c r="P86" s="206">
        <v>7.84</v>
      </c>
      <c r="Q86" s="53" t="s">
        <v>87</v>
      </c>
    </row>
    <row r="87" spans="1:17" s="15" customFormat="1" ht="20" customHeight="1">
      <c r="A87" s="24" t="s">
        <v>90</v>
      </c>
      <c r="B87" s="21">
        <v>11685</v>
      </c>
      <c r="C87" s="27" t="s">
        <v>80</v>
      </c>
      <c r="D87" s="136">
        <v>1.43</v>
      </c>
      <c r="E87" s="239" t="s">
        <v>87</v>
      </c>
      <c r="F87" s="42">
        <v>267070</v>
      </c>
      <c r="G87" s="27" t="s">
        <v>80</v>
      </c>
      <c r="H87" s="347">
        <v>1.296</v>
      </c>
      <c r="I87" s="239" t="s">
        <v>87</v>
      </c>
      <c r="J87" s="159" t="s">
        <v>517</v>
      </c>
      <c r="K87" s="80" t="s">
        <v>80</v>
      </c>
      <c r="L87" s="179">
        <v>1.38</v>
      </c>
      <c r="M87" s="53" t="s">
        <v>87</v>
      </c>
      <c r="N87" s="186">
        <v>1267</v>
      </c>
      <c r="O87" s="27" t="s">
        <v>80</v>
      </c>
      <c r="P87" s="206">
        <v>1.38</v>
      </c>
      <c r="Q87" s="53" t="s">
        <v>87</v>
      </c>
    </row>
    <row r="88" spans="1:17" s="15" customFormat="1" ht="20" customHeight="1">
      <c r="A88" s="24" t="s">
        <v>91</v>
      </c>
      <c r="B88" s="21">
        <v>76494</v>
      </c>
      <c r="C88" s="27" t="s">
        <v>89</v>
      </c>
      <c r="D88" s="136">
        <v>2.25</v>
      </c>
      <c r="E88" s="239" t="s">
        <v>87</v>
      </c>
      <c r="F88" s="42" t="s">
        <v>387</v>
      </c>
      <c r="G88" s="27" t="s">
        <v>340</v>
      </c>
      <c r="H88" s="347">
        <v>1.8959999999999999</v>
      </c>
      <c r="I88" s="239" t="s">
        <v>87</v>
      </c>
      <c r="J88" s="42" t="s">
        <v>518</v>
      </c>
      <c r="K88" s="27" t="s">
        <v>89</v>
      </c>
      <c r="L88" s="179">
        <v>2.0099999999999998</v>
      </c>
      <c r="M88" s="53" t="s">
        <v>87</v>
      </c>
      <c r="N88" s="186">
        <v>1274</v>
      </c>
      <c r="O88" s="27" t="s">
        <v>89</v>
      </c>
      <c r="P88" s="206">
        <v>2.08</v>
      </c>
      <c r="Q88" s="53" t="s">
        <v>87</v>
      </c>
    </row>
    <row r="89" spans="1:17" s="15" customFormat="1" ht="20" customHeight="1">
      <c r="A89" s="24" t="s">
        <v>92</v>
      </c>
      <c r="B89" s="21">
        <v>1120</v>
      </c>
      <c r="C89" s="27" t="s">
        <v>93</v>
      </c>
      <c r="D89" s="136">
        <v>1.51</v>
      </c>
      <c r="E89" s="218" t="s">
        <v>81</v>
      </c>
      <c r="F89" s="42" t="s">
        <v>418</v>
      </c>
      <c r="G89" s="27" t="s">
        <v>93</v>
      </c>
      <c r="H89" s="347">
        <v>1.4279999999999999</v>
      </c>
      <c r="I89" s="218" t="s">
        <v>81</v>
      </c>
      <c r="J89" s="159" t="s">
        <v>519</v>
      </c>
      <c r="K89" s="80" t="s">
        <v>93</v>
      </c>
      <c r="L89" s="179">
        <v>1.496470588235294</v>
      </c>
      <c r="M89" s="25" t="s">
        <v>81</v>
      </c>
      <c r="N89" s="186">
        <v>1170</v>
      </c>
      <c r="O89" s="27" t="s">
        <v>93</v>
      </c>
      <c r="P89" s="206">
        <v>1.88</v>
      </c>
      <c r="Q89" s="25" t="s">
        <v>81</v>
      </c>
    </row>
    <row r="90" spans="1:17" s="15" customFormat="1" ht="20" customHeight="1">
      <c r="A90" s="24" t="s">
        <v>94</v>
      </c>
      <c r="B90" s="21">
        <v>1130</v>
      </c>
      <c r="C90" s="27" t="s">
        <v>93</v>
      </c>
      <c r="D90" s="136">
        <v>1.51</v>
      </c>
      <c r="E90" s="218" t="s">
        <v>81</v>
      </c>
      <c r="F90" s="42" t="s">
        <v>419</v>
      </c>
      <c r="G90" s="27" t="s">
        <v>93</v>
      </c>
      <c r="H90" s="347">
        <v>1.4279999999999999</v>
      </c>
      <c r="I90" s="218" t="s">
        <v>81</v>
      </c>
      <c r="J90" s="159" t="s">
        <v>520</v>
      </c>
      <c r="K90" s="80" t="s">
        <v>93</v>
      </c>
      <c r="L90" s="179">
        <v>1.496470588235294</v>
      </c>
      <c r="M90" s="25" t="s">
        <v>81</v>
      </c>
      <c r="N90" s="186">
        <v>1169</v>
      </c>
      <c r="O90" s="27" t="s">
        <v>93</v>
      </c>
      <c r="P90" s="206">
        <v>1.88</v>
      </c>
      <c r="Q90" s="25" t="s">
        <v>81</v>
      </c>
    </row>
    <row r="91" spans="1:17" s="15" customFormat="1" ht="20" customHeight="1">
      <c r="A91" s="24" t="s">
        <v>95</v>
      </c>
      <c r="B91" s="21">
        <v>30098</v>
      </c>
      <c r="C91" s="27" t="s">
        <v>93</v>
      </c>
      <c r="D91" s="136">
        <v>1.54</v>
      </c>
      <c r="E91" s="218" t="s">
        <v>81</v>
      </c>
      <c r="F91" s="42" t="s">
        <v>420</v>
      </c>
      <c r="G91" s="27" t="s">
        <v>93</v>
      </c>
      <c r="H91" s="347">
        <v>1.464</v>
      </c>
      <c r="I91" s="218" t="s">
        <v>81</v>
      </c>
      <c r="J91" s="159" t="s">
        <v>521</v>
      </c>
      <c r="K91" s="80" t="s">
        <v>93</v>
      </c>
      <c r="L91" s="179">
        <v>1.5247058823529414</v>
      </c>
      <c r="M91" s="25" t="s">
        <v>81</v>
      </c>
      <c r="N91" s="186">
        <v>1180</v>
      </c>
      <c r="O91" s="27" t="s">
        <v>93</v>
      </c>
      <c r="P91" s="206">
        <v>1.88</v>
      </c>
      <c r="Q91" s="25" t="s">
        <v>81</v>
      </c>
    </row>
    <row r="92" spans="1:17" s="15" customFormat="1" ht="20" customHeight="1">
      <c r="A92" s="24" t="s">
        <v>96</v>
      </c>
      <c r="B92" s="21">
        <v>34179</v>
      </c>
      <c r="C92" s="27" t="s">
        <v>93</v>
      </c>
      <c r="D92" s="136">
        <v>1.54</v>
      </c>
      <c r="E92" s="218" t="s">
        <v>81</v>
      </c>
      <c r="F92" s="42" t="s">
        <v>421</v>
      </c>
      <c r="G92" s="27" t="s">
        <v>93</v>
      </c>
      <c r="H92" s="347">
        <v>1.464</v>
      </c>
      <c r="I92" s="218" t="s">
        <v>81</v>
      </c>
      <c r="J92" s="159" t="s">
        <v>522</v>
      </c>
      <c r="K92" s="80" t="s">
        <v>93</v>
      </c>
      <c r="L92" s="179">
        <v>1.5247058823529414</v>
      </c>
      <c r="M92" s="25" t="s">
        <v>81</v>
      </c>
      <c r="N92" s="186">
        <v>1181</v>
      </c>
      <c r="O92" s="27" t="s">
        <v>93</v>
      </c>
      <c r="P92" s="206">
        <v>1.88</v>
      </c>
      <c r="Q92" s="25" t="s">
        <v>81</v>
      </c>
    </row>
    <row r="93" spans="1:17" s="15" customFormat="1" ht="20" customHeight="1">
      <c r="A93" s="24" t="s">
        <v>97</v>
      </c>
      <c r="B93" s="21">
        <v>65383</v>
      </c>
      <c r="C93" s="27" t="s">
        <v>93</v>
      </c>
      <c r="D93" s="136">
        <v>2.0299999999999998</v>
      </c>
      <c r="E93" s="218" t="s">
        <v>81</v>
      </c>
      <c r="F93" s="42" t="s">
        <v>422</v>
      </c>
      <c r="G93" s="27" t="s">
        <v>93</v>
      </c>
      <c r="H93" s="347">
        <v>1.728</v>
      </c>
      <c r="I93" s="218" t="s">
        <v>81</v>
      </c>
      <c r="J93" s="42" t="s">
        <v>523</v>
      </c>
      <c r="K93" s="80" t="s">
        <v>93</v>
      </c>
      <c r="L93" s="179">
        <v>1.9199999999999997</v>
      </c>
      <c r="M93" s="25" t="s">
        <v>81</v>
      </c>
      <c r="N93" s="186">
        <v>13059</v>
      </c>
      <c r="O93" s="27" t="s">
        <v>93</v>
      </c>
      <c r="P93" s="206">
        <v>2.17</v>
      </c>
      <c r="Q93" s="25" t="s">
        <v>81</v>
      </c>
    </row>
    <row r="94" spans="1:17" s="15" customFormat="1" ht="20" customHeight="1">
      <c r="A94" s="24" t="s">
        <v>98</v>
      </c>
      <c r="B94" s="21">
        <v>64021</v>
      </c>
      <c r="C94" s="27" t="s">
        <v>93</v>
      </c>
      <c r="D94" s="136">
        <v>7.93</v>
      </c>
      <c r="E94" s="218" t="s">
        <v>81</v>
      </c>
      <c r="F94" s="42" t="s">
        <v>423</v>
      </c>
      <c r="G94" s="27" t="s">
        <v>93</v>
      </c>
      <c r="H94" s="347">
        <v>6.6360000000000001</v>
      </c>
      <c r="I94" s="218" t="s">
        <v>81</v>
      </c>
      <c r="J94" s="42" t="s">
        <v>524</v>
      </c>
      <c r="K94" s="80" t="s">
        <v>93</v>
      </c>
      <c r="L94" s="179">
        <v>7.3650000000000002</v>
      </c>
      <c r="M94" s="25" t="s">
        <v>525</v>
      </c>
      <c r="N94" s="186">
        <v>13060</v>
      </c>
      <c r="O94" s="27" t="s">
        <v>93</v>
      </c>
      <c r="P94" s="206">
        <v>8.9</v>
      </c>
      <c r="Q94" s="25" t="s">
        <v>707</v>
      </c>
    </row>
    <row r="95" spans="1:17" s="15" customFormat="1" ht="20" customHeight="1">
      <c r="A95" s="24" t="s">
        <v>99</v>
      </c>
      <c r="B95" s="21">
        <v>2300</v>
      </c>
      <c r="C95" s="27" t="s">
        <v>85</v>
      </c>
      <c r="D95" s="136">
        <v>0.78</v>
      </c>
      <c r="E95" s="218" t="s">
        <v>81</v>
      </c>
      <c r="F95" s="42">
        <v>291716</v>
      </c>
      <c r="G95" s="27" t="s">
        <v>162</v>
      </c>
      <c r="H95" s="347">
        <v>0.27600000000000002</v>
      </c>
      <c r="I95" s="218" t="s">
        <v>81</v>
      </c>
      <c r="J95" s="159" t="s">
        <v>526</v>
      </c>
      <c r="K95" s="80" t="s">
        <v>527</v>
      </c>
      <c r="L95" s="179">
        <v>0.3</v>
      </c>
      <c r="M95" s="25" t="s">
        <v>81</v>
      </c>
      <c r="N95" s="186">
        <v>1096</v>
      </c>
      <c r="O95" s="27" t="s">
        <v>708</v>
      </c>
      <c r="P95" s="206">
        <v>0.38</v>
      </c>
      <c r="Q95" s="25" t="s">
        <v>81</v>
      </c>
    </row>
    <row r="96" spans="1:17" s="15" customFormat="1" ht="20" customHeight="1">
      <c r="A96" s="26" t="s">
        <v>100</v>
      </c>
      <c r="B96" s="21">
        <v>22668</v>
      </c>
      <c r="C96" s="27" t="s">
        <v>101</v>
      </c>
      <c r="D96" s="136">
        <v>0.41</v>
      </c>
      <c r="E96" s="218" t="s">
        <v>102</v>
      </c>
      <c r="F96" s="42" t="s">
        <v>424</v>
      </c>
      <c r="G96" s="27" t="s">
        <v>340</v>
      </c>
      <c r="H96" s="348">
        <v>0.3</v>
      </c>
      <c r="I96" s="218" t="s">
        <v>102</v>
      </c>
      <c r="J96" s="159" t="s">
        <v>528</v>
      </c>
      <c r="K96" s="80" t="s">
        <v>527</v>
      </c>
      <c r="L96" s="360">
        <v>0.17799999999999999</v>
      </c>
      <c r="M96" s="25" t="s">
        <v>102</v>
      </c>
      <c r="N96" s="186">
        <v>11295</v>
      </c>
      <c r="O96" s="27" t="s">
        <v>101</v>
      </c>
      <c r="P96" s="206">
        <v>0.41</v>
      </c>
      <c r="Q96" s="25" t="s">
        <v>102</v>
      </c>
    </row>
    <row r="97" spans="1:17" s="15" customFormat="1" ht="20" customHeight="1">
      <c r="A97" s="26" t="s">
        <v>103</v>
      </c>
      <c r="B97" s="21">
        <v>22674</v>
      </c>
      <c r="C97" s="27" t="s">
        <v>101</v>
      </c>
      <c r="D97" s="136">
        <v>0.48</v>
      </c>
      <c r="E97" s="218" t="s">
        <v>102</v>
      </c>
      <c r="F97" s="42" t="s">
        <v>425</v>
      </c>
      <c r="G97" s="27" t="s">
        <v>340</v>
      </c>
      <c r="H97" s="136">
        <v>0.34799999999999998</v>
      </c>
      <c r="I97" s="218" t="s">
        <v>102</v>
      </c>
      <c r="J97" s="159" t="s">
        <v>529</v>
      </c>
      <c r="K97" s="80" t="s">
        <v>527</v>
      </c>
      <c r="L97" s="360">
        <v>0.17799999999999999</v>
      </c>
      <c r="M97" s="25" t="s">
        <v>102</v>
      </c>
      <c r="N97" s="186">
        <v>1574</v>
      </c>
      <c r="O97" s="27" t="s">
        <v>700</v>
      </c>
      <c r="P97" s="371">
        <v>0.19</v>
      </c>
      <c r="Q97" s="25" t="s">
        <v>102</v>
      </c>
    </row>
    <row r="98" spans="1:17" s="15" customFormat="1" ht="20" customHeight="1">
      <c r="A98" s="24" t="s">
        <v>104</v>
      </c>
      <c r="B98" s="21">
        <v>1260</v>
      </c>
      <c r="C98" s="27" t="s">
        <v>80</v>
      </c>
      <c r="D98" s="136">
        <v>0.54</v>
      </c>
      <c r="E98" s="218" t="s">
        <v>102</v>
      </c>
      <c r="F98" s="42" t="s">
        <v>426</v>
      </c>
      <c r="G98" s="27" t="s">
        <v>80</v>
      </c>
      <c r="H98" s="347">
        <v>0.44400000000000001</v>
      </c>
      <c r="I98" s="218" t="s">
        <v>102</v>
      </c>
      <c r="J98" s="159" t="s">
        <v>530</v>
      </c>
      <c r="K98" s="80" t="s">
        <v>80</v>
      </c>
      <c r="L98" s="179">
        <v>0.4517647058823529</v>
      </c>
      <c r="M98" s="25" t="s">
        <v>102</v>
      </c>
      <c r="N98" s="186">
        <v>1583</v>
      </c>
      <c r="O98" s="27" t="s">
        <v>80</v>
      </c>
      <c r="P98" s="206">
        <v>0.59</v>
      </c>
      <c r="Q98" s="25" t="s">
        <v>102</v>
      </c>
    </row>
    <row r="99" spans="1:17" s="15" customFormat="1" ht="20" customHeight="1">
      <c r="A99" s="24" t="s">
        <v>105</v>
      </c>
      <c r="B99" s="21">
        <v>1280</v>
      </c>
      <c r="C99" s="27" t="s">
        <v>80</v>
      </c>
      <c r="D99" s="136">
        <v>0.73</v>
      </c>
      <c r="E99" s="218" t="s">
        <v>102</v>
      </c>
      <c r="F99" s="42" t="s">
        <v>427</v>
      </c>
      <c r="G99" s="27" t="s">
        <v>80</v>
      </c>
      <c r="H99" s="136">
        <v>0.64800000000000002</v>
      </c>
      <c r="I99" s="218" t="s">
        <v>102</v>
      </c>
      <c r="J99" s="159" t="s">
        <v>531</v>
      </c>
      <c r="K99" s="80" t="s">
        <v>80</v>
      </c>
      <c r="L99" s="179">
        <v>0.64941176470588247</v>
      </c>
      <c r="M99" s="25" t="s">
        <v>102</v>
      </c>
      <c r="N99" s="186">
        <v>1578</v>
      </c>
      <c r="O99" s="27" t="s">
        <v>80</v>
      </c>
      <c r="P99" s="369">
        <v>0.6</v>
      </c>
      <c r="Q99" s="25" t="s">
        <v>102</v>
      </c>
    </row>
    <row r="100" spans="1:17" s="15" customFormat="1" ht="20" customHeight="1">
      <c r="A100" s="24" t="s">
        <v>106</v>
      </c>
      <c r="B100" s="21">
        <v>27348</v>
      </c>
      <c r="C100" s="27" t="s">
        <v>80</v>
      </c>
      <c r="D100" s="136">
        <v>19.5</v>
      </c>
      <c r="E100" s="218" t="s">
        <v>107</v>
      </c>
      <c r="F100" s="42">
        <v>259110</v>
      </c>
      <c r="G100" s="27" t="s">
        <v>80</v>
      </c>
      <c r="H100" s="136">
        <v>17.952000000000002</v>
      </c>
      <c r="I100" s="218" t="s">
        <v>107</v>
      </c>
      <c r="J100" s="159" t="s">
        <v>532</v>
      </c>
      <c r="K100" s="65" t="s">
        <v>80</v>
      </c>
      <c r="L100" s="360">
        <v>17.901176470588236</v>
      </c>
      <c r="M100" s="25" t="s">
        <v>107</v>
      </c>
      <c r="N100" s="186">
        <v>11296</v>
      </c>
      <c r="O100" s="27" t="s">
        <v>80</v>
      </c>
      <c r="P100" s="206">
        <v>22.07</v>
      </c>
      <c r="Q100" s="25" t="s">
        <v>107</v>
      </c>
    </row>
    <row r="101" spans="1:17" s="15" customFormat="1" ht="20" customHeight="1">
      <c r="A101" s="24" t="s">
        <v>108</v>
      </c>
      <c r="B101" s="71">
        <v>29946</v>
      </c>
      <c r="C101" s="27" t="s">
        <v>93</v>
      </c>
      <c r="D101" s="136">
        <v>1.1499999999999999</v>
      </c>
      <c r="E101" s="218" t="s">
        <v>109</v>
      </c>
      <c r="F101" s="91" t="s">
        <v>428</v>
      </c>
      <c r="G101" s="27" t="s">
        <v>388</v>
      </c>
      <c r="H101" s="347">
        <v>1.044</v>
      </c>
      <c r="I101" s="218" t="s">
        <v>109</v>
      </c>
      <c r="J101" s="159" t="s">
        <v>533</v>
      </c>
      <c r="K101" s="80" t="s">
        <v>93</v>
      </c>
      <c r="L101" s="179">
        <v>1.2657534246575342</v>
      </c>
      <c r="M101" s="25" t="s">
        <v>109</v>
      </c>
      <c r="N101" s="194">
        <v>12335</v>
      </c>
      <c r="O101" s="27" t="s">
        <v>93</v>
      </c>
      <c r="P101" s="206">
        <v>1.34</v>
      </c>
      <c r="Q101" s="25" t="s">
        <v>109</v>
      </c>
    </row>
    <row r="102" spans="1:17" s="15" customFormat="1" ht="20" customHeight="1">
      <c r="A102" s="24" t="s">
        <v>110</v>
      </c>
      <c r="B102" s="71">
        <v>74697</v>
      </c>
      <c r="C102" s="27" t="s">
        <v>93</v>
      </c>
      <c r="D102" s="136">
        <v>1.1599999999999999</v>
      </c>
      <c r="E102" s="218" t="s">
        <v>109</v>
      </c>
      <c r="F102" s="91">
        <v>999101</v>
      </c>
      <c r="G102" s="27" t="s">
        <v>93</v>
      </c>
      <c r="H102" s="347">
        <v>1.044</v>
      </c>
      <c r="I102" s="218" t="s">
        <v>109</v>
      </c>
      <c r="J102" s="159" t="s">
        <v>534</v>
      </c>
      <c r="K102" s="80" t="s">
        <v>93</v>
      </c>
      <c r="L102" s="179">
        <v>1.2657534246575342</v>
      </c>
      <c r="M102" s="25" t="s">
        <v>109</v>
      </c>
      <c r="N102" s="194">
        <v>11666</v>
      </c>
      <c r="O102" s="27" t="s">
        <v>93</v>
      </c>
      <c r="P102" s="206">
        <v>1.34</v>
      </c>
      <c r="Q102" s="25" t="s">
        <v>109</v>
      </c>
    </row>
    <row r="103" spans="1:17" s="15" customFormat="1" ht="20" customHeight="1">
      <c r="A103" s="24" t="s">
        <v>111</v>
      </c>
      <c r="B103" s="71">
        <v>29949</v>
      </c>
      <c r="C103" s="27" t="s">
        <v>93</v>
      </c>
      <c r="D103" s="136">
        <v>0.75</v>
      </c>
      <c r="E103" s="218" t="s">
        <v>109</v>
      </c>
      <c r="F103" s="91" t="s">
        <v>429</v>
      </c>
      <c r="G103" s="27" t="s">
        <v>93</v>
      </c>
      <c r="H103" s="347">
        <v>0.66</v>
      </c>
      <c r="I103" s="218" t="s">
        <v>109</v>
      </c>
      <c r="J103" s="159" t="s">
        <v>535</v>
      </c>
      <c r="K103" s="80" t="s">
        <v>93</v>
      </c>
      <c r="L103" s="179">
        <v>0.82191780821917804</v>
      </c>
      <c r="M103" s="25" t="s">
        <v>109</v>
      </c>
      <c r="N103" s="194">
        <v>12336</v>
      </c>
      <c r="O103" s="27" t="s">
        <v>93</v>
      </c>
      <c r="P103" s="206">
        <v>0.86</v>
      </c>
      <c r="Q103" s="25" t="s">
        <v>109</v>
      </c>
    </row>
    <row r="104" spans="1:17" s="15" customFormat="1" ht="20" customHeight="1">
      <c r="A104" s="24" t="s">
        <v>112</v>
      </c>
      <c r="B104" s="71">
        <v>75173</v>
      </c>
      <c r="C104" s="27" t="s">
        <v>93</v>
      </c>
      <c r="D104" s="136">
        <v>0.82</v>
      </c>
      <c r="E104" s="218" t="s">
        <v>109</v>
      </c>
      <c r="F104" s="91" t="s">
        <v>430</v>
      </c>
      <c r="G104" s="27" t="s">
        <v>93</v>
      </c>
      <c r="H104" s="347">
        <v>0.67200000000000004</v>
      </c>
      <c r="I104" s="218" t="s">
        <v>109</v>
      </c>
      <c r="J104" s="159" t="s">
        <v>535</v>
      </c>
      <c r="K104" s="80" t="s">
        <v>93</v>
      </c>
      <c r="L104" s="179">
        <v>0.82191780821917804</v>
      </c>
      <c r="M104" s="25" t="s">
        <v>109</v>
      </c>
      <c r="N104" s="194">
        <v>11667</v>
      </c>
      <c r="O104" s="27" t="s">
        <v>93</v>
      </c>
      <c r="P104" s="206">
        <v>0.86</v>
      </c>
      <c r="Q104" s="25" t="s">
        <v>109</v>
      </c>
    </row>
    <row r="105" spans="1:17" s="15" customFormat="1" ht="20" customHeight="1">
      <c r="A105" s="24" t="s">
        <v>113</v>
      </c>
      <c r="B105" s="71">
        <v>15021</v>
      </c>
      <c r="C105" s="27" t="s">
        <v>80</v>
      </c>
      <c r="D105" s="136">
        <v>0.81</v>
      </c>
      <c r="E105" s="218" t="s">
        <v>109</v>
      </c>
      <c r="F105" s="91" t="s">
        <v>431</v>
      </c>
      <c r="G105" s="27" t="s">
        <v>80</v>
      </c>
      <c r="H105" s="347">
        <v>0.74399999999999999</v>
      </c>
      <c r="I105" s="218" t="s">
        <v>109</v>
      </c>
      <c r="J105" s="159" t="s">
        <v>536</v>
      </c>
      <c r="K105" s="65" t="s">
        <v>80</v>
      </c>
      <c r="L105" s="360">
        <v>0.74285714285714288</v>
      </c>
      <c r="M105" s="25" t="s">
        <v>109</v>
      </c>
      <c r="N105" s="194">
        <v>1557</v>
      </c>
      <c r="O105" s="27" t="s">
        <v>80</v>
      </c>
      <c r="P105" s="206">
        <v>0.94</v>
      </c>
      <c r="Q105" s="25" t="s">
        <v>109</v>
      </c>
    </row>
    <row r="106" spans="1:17" s="15" customFormat="1" ht="20" customHeight="1">
      <c r="A106" s="24" t="s">
        <v>114</v>
      </c>
      <c r="B106" s="71">
        <v>15004</v>
      </c>
      <c r="C106" s="27" t="s">
        <v>80</v>
      </c>
      <c r="D106" s="136">
        <v>3.75</v>
      </c>
      <c r="E106" s="218" t="s">
        <v>115</v>
      </c>
      <c r="F106" s="91">
        <v>258301</v>
      </c>
      <c r="G106" s="27" t="s">
        <v>80</v>
      </c>
      <c r="H106" s="347">
        <v>3.0119999999999996</v>
      </c>
      <c r="I106" s="218" t="s">
        <v>115</v>
      </c>
      <c r="J106" s="91" t="s">
        <v>537</v>
      </c>
      <c r="K106" s="65" t="s">
        <v>80</v>
      </c>
      <c r="L106" s="179">
        <v>3.0795180722891566</v>
      </c>
      <c r="M106" s="25" t="s">
        <v>115</v>
      </c>
      <c r="N106" s="194">
        <v>1558</v>
      </c>
      <c r="O106" s="27" t="s">
        <v>80</v>
      </c>
      <c r="P106" s="206">
        <v>3.77</v>
      </c>
      <c r="Q106" s="25" t="s">
        <v>115</v>
      </c>
    </row>
    <row r="107" spans="1:17" s="15" customFormat="1" ht="20" customHeight="1">
      <c r="A107" s="24" t="s">
        <v>116</v>
      </c>
      <c r="B107" s="71">
        <v>15010</v>
      </c>
      <c r="C107" s="27" t="s">
        <v>80</v>
      </c>
      <c r="D107" s="136">
        <v>0.81</v>
      </c>
      <c r="E107" s="218" t="s">
        <v>109</v>
      </c>
      <c r="F107" s="91" t="s">
        <v>432</v>
      </c>
      <c r="G107" s="27" t="s">
        <v>80</v>
      </c>
      <c r="H107" s="347">
        <v>0.74399999999999999</v>
      </c>
      <c r="I107" s="218" t="s">
        <v>109</v>
      </c>
      <c r="J107" s="91" t="s">
        <v>538</v>
      </c>
      <c r="K107" s="65" t="s">
        <v>80</v>
      </c>
      <c r="L107" s="179">
        <v>0.75180722891566265</v>
      </c>
      <c r="M107" s="25" t="s">
        <v>109</v>
      </c>
      <c r="N107" s="194">
        <v>1554</v>
      </c>
      <c r="O107" s="27" t="s">
        <v>80</v>
      </c>
      <c r="P107" s="206">
        <v>0.94</v>
      </c>
      <c r="Q107" s="25" t="s">
        <v>109</v>
      </c>
    </row>
    <row r="108" spans="1:17" s="15" customFormat="1" ht="20" customHeight="1">
      <c r="A108" s="24" t="s">
        <v>117</v>
      </c>
      <c r="B108" s="71">
        <v>15003</v>
      </c>
      <c r="C108" s="27" t="s">
        <v>80</v>
      </c>
      <c r="D108" s="136">
        <v>3.72</v>
      </c>
      <c r="E108" s="218" t="s">
        <v>115</v>
      </c>
      <c r="F108" s="91">
        <v>258012</v>
      </c>
      <c r="G108" s="27" t="s">
        <v>80</v>
      </c>
      <c r="H108" s="347">
        <v>3.0119999999999996</v>
      </c>
      <c r="I108" s="218" t="s">
        <v>115</v>
      </c>
      <c r="J108" s="91" t="s">
        <v>539</v>
      </c>
      <c r="K108" s="65" t="s">
        <v>80</v>
      </c>
      <c r="L108" s="179">
        <v>3.15</v>
      </c>
      <c r="M108" s="25" t="s">
        <v>115</v>
      </c>
      <c r="N108" s="194">
        <v>1555</v>
      </c>
      <c r="O108" s="27" t="s">
        <v>80</v>
      </c>
      <c r="P108" s="206">
        <v>3.77</v>
      </c>
      <c r="Q108" s="25" t="s">
        <v>115</v>
      </c>
    </row>
    <row r="109" spans="1:17" s="15" customFormat="1" ht="20" customHeight="1">
      <c r="A109" s="72" t="s">
        <v>118</v>
      </c>
      <c r="B109" s="71">
        <v>3063</v>
      </c>
      <c r="C109" s="27" t="s">
        <v>80</v>
      </c>
      <c r="D109" s="136">
        <v>0.92</v>
      </c>
      <c r="E109" s="218" t="s">
        <v>109</v>
      </c>
      <c r="F109" s="91" t="s">
        <v>433</v>
      </c>
      <c r="G109" s="27" t="s">
        <v>80</v>
      </c>
      <c r="H109" s="347">
        <v>0.74399999999999999</v>
      </c>
      <c r="I109" s="218" t="s">
        <v>109</v>
      </c>
      <c r="J109" s="159" t="s">
        <v>536</v>
      </c>
      <c r="K109" s="65" t="s">
        <v>80</v>
      </c>
      <c r="L109" s="360">
        <v>0.74285714285714288</v>
      </c>
      <c r="M109" s="25" t="s">
        <v>109</v>
      </c>
      <c r="N109" s="186">
        <v>13086</v>
      </c>
      <c r="O109" s="27" t="s">
        <v>80</v>
      </c>
      <c r="P109" s="206">
        <v>0.9</v>
      </c>
      <c r="Q109" s="25" t="s">
        <v>109</v>
      </c>
    </row>
    <row r="110" spans="1:17" s="15" customFormat="1" ht="20" customHeight="1">
      <c r="A110" s="72" t="s">
        <v>119</v>
      </c>
      <c r="B110" s="71">
        <v>3073</v>
      </c>
      <c r="C110" s="27" t="s">
        <v>80</v>
      </c>
      <c r="D110" s="136">
        <v>0.91</v>
      </c>
      <c r="E110" s="218" t="s">
        <v>109</v>
      </c>
      <c r="F110" s="91" t="s">
        <v>434</v>
      </c>
      <c r="G110" s="27" t="s">
        <v>80</v>
      </c>
      <c r="H110" s="136">
        <v>0.73199999999999998</v>
      </c>
      <c r="I110" s="218" t="s">
        <v>109</v>
      </c>
      <c r="J110" s="91" t="s">
        <v>538</v>
      </c>
      <c r="K110" s="65" t="s">
        <v>80</v>
      </c>
      <c r="L110" s="179">
        <v>0.75180722891566265</v>
      </c>
      <c r="M110" s="25" t="s">
        <v>109</v>
      </c>
      <c r="N110" s="186">
        <v>13088</v>
      </c>
      <c r="O110" s="27" t="s">
        <v>80</v>
      </c>
      <c r="P110" s="206">
        <v>0.9</v>
      </c>
      <c r="Q110" s="25" t="s">
        <v>109</v>
      </c>
    </row>
    <row r="111" spans="1:17" s="15" customFormat="1" ht="20" customHeight="1">
      <c r="A111" s="72" t="s">
        <v>120</v>
      </c>
      <c r="B111" s="71" t="s">
        <v>14</v>
      </c>
      <c r="C111" s="27"/>
      <c r="D111" s="136"/>
      <c r="E111" s="218" t="s">
        <v>109</v>
      </c>
      <c r="F111" s="237" t="s">
        <v>389</v>
      </c>
      <c r="G111" s="27" t="s">
        <v>80</v>
      </c>
      <c r="H111" s="136">
        <f>7.51/4</f>
        <v>1.8774999999999999</v>
      </c>
      <c r="I111" s="218" t="s">
        <v>109</v>
      </c>
      <c r="J111" s="91"/>
      <c r="K111" s="27"/>
      <c r="L111" s="179">
        <v>0</v>
      </c>
      <c r="M111" s="25" t="s">
        <v>109</v>
      </c>
      <c r="N111" s="186" t="s">
        <v>709</v>
      </c>
      <c r="O111" s="27" t="s">
        <v>80</v>
      </c>
      <c r="P111" s="206">
        <v>2.2000000000000002</v>
      </c>
      <c r="Q111" s="25" t="s">
        <v>109</v>
      </c>
    </row>
    <row r="112" spans="1:17" s="15" customFormat="1" ht="20" customHeight="1">
      <c r="A112" s="24" t="s">
        <v>121</v>
      </c>
      <c r="B112" s="71">
        <v>4392</v>
      </c>
      <c r="C112" s="27" t="s">
        <v>122</v>
      </c>
      <c r="D112" s="136">
        <v>2.1800000000000002</v>
      </c>
      <c r="E112" s="218" t="s">
        <v>109</v>
      </c>
      <c r="F112" s="42">
        <v>257335</v>
      </c>
      <c r="G112" s="27" t="s">
        <v>122</v>
      </c>
      <c r="H112" s="347">
        <f>6.732/4</f>
        <v>1.6830000000000001</v>
      </c>
      <c r="I112" s="218" t="s">
        <v>109</v>
      </c>
      <c r="J112" s="159" t="s">
        <v>540</v>
      </c>
      <c r="K112" s="156" t="s">
        <v>122</v>
      </c>
      <c r="L112" s="360">
        <v>1.68</v>
      </c>
      <c r="M112" s="25" t="s">
        <v>109</v>
      </c>
      <c r="N112" s="194">
        <v>11076</v>
      </c>
      <c r="O112" s="27" t="s">
        <v>122</v>
      </c>
      <c r="P112" s="206">
        <v>2.21</v>
      </c>
      <c r="Q112" s="25" t="s">
        <v>109</v>
      </c>
    </row>
    <row r="113" spans="1:17" s="15" customFormat="1" ht="20" customHeight="1">
      <c r="A113" s="24" t="s">
        <v>123</v>
      </c>
      <c r="B113" s="21">
        <v>21692</v>
      </c>
      <c r="C113" s="27" t="s">
        <v>122</v>
      </c>
      <c r="D113" s="136">
        <v>1.96</v>
      </c>
      <c r="E113" s="218" t="s">
        <v>109</v>
      </c>
      <c r="F113" s="237">
        <v>257330</v>
      </c>
      <c r="G113" s="27" t="s">
        <v>122</v>
      </c>
      <c r="H113" s="136">
        <f>5.784/4</f>
        <v>1.446</v>
      </c>
      <c r="I113" s="218" t="s">
        <v>109</v>
      </c>
      <c r="J113" s="42" t="s">
        <v>541</v>
      </c>
      <c r="K113" s="156" t="s">
        <v>122</v>
      </c>
      <c r="L113" s="360">
        <v>1.4414117647058824</v>
      </c>
      <c r="M113" s="25" t="s">
        <v>109</v>
      </c>
      <c r="N113" s="186">
        <v>1570</v>
      </c>
      <c r="O113" s="27" t="s">
        <v>122</v>
      </c>
      <c r="P113" s="206">
        <v>1.85</v>
      </c>
      <c r="Q113" s="25" t="s">
        <v>109</v>
      </c>
    </row>
    <row r="114" spans="1:17" s="15" customFormat="1" ht="20" customHeight="1">
      <c r="A114" s="24" t="s">
        <v>124</v>
      </c>
      <c r="B114" s="21">
        <v>79854</v>
      </c>
      <c r="C114" s="27" t="s">
        <v>122</v>
      </c>
      <c r="D114" s="136">
        <v>1.69</v>
      </c>
      <c r="E114" s="218" t="s">
        <v>109</v>
      </c>
      <c r="F114" s="42" t="s">
        <v>435</v>
      </c>
      <c r="G114" s="27" t="s">
        <v>122</v>
      </c>
      <c r="H114" s="347">
        <v>1.44</v>
      </c>
      <c r="I114" s="218" t="s">
        <v>109</v>
      </c>
      <c r="J114" s="160" t="s">
        <v>459</v>
      </c>
      <c r="K114" s="161"/>
      <c r="L114" s="179"/>
      <c r="M114" s="25" t="s">
        <v>109</v>
      </c>
      <c r="N114" s="186" t="s">
        <v>710</v>
      </c>
      <c r="O114" s="27" t="s">
        <v>122</v>
      </c>
      <c r="P114" s="206">
        <v>2.33</v>
      </c>
      <c r="Q114" s="25" t="s">
        <v>109</v>
      </c>
    </row>
    <row r="115" spans="1:17" s="15" customFormat="1" ht="20" customHeight="1">
      <c r="A115" s="24" t="s">
        <v>125</v>
      </c>
      <c r="B115" s="21">
        <v>27409</v>
      </c>
      <c r="C115" s="27" t="s">
        <v>122</v>
      </c>
      <c r="D115" s="348">
        <v>1.69</v>
      </c>
      <c r="E115" s="218" t="s">
        <v>109</v>
      </c>
      <c r="F115" s="42">
        <v>257451</v>
      </c>
      <c r="G115" s="27" t="s">
        <v>122</v>
      </c>
      <c r="H115" s="347">
        <f>5.784/4</f>
        <v>1.446</v>
      </c>
      <c r="I115" s="218" t="s">
        <v>109</v>
      </c>
      <c r="J115" s="159" t="s">
        <v>542</v>
      </c>
      <c r="K115" s="151" t="s">
        <v>122</v>
      </c>
      <c r="L115" s="179">
        <v>1.78</v>
      </c>
      <c r="M115" s="25" t="s">
        <v>109</v>
      </c>
      <c r="N115" s="186">
        <v>11292</v>
      </c>
      <c r="O115" s="27" t="s">
        <v>122</v>
      </c>
      <c r="P115" s="206">
        <v>1.85</v>
      </c>
      <c r="Q115" s="25" t="s">
        <v>109</v>
      </c>
    </row>
    <row r="116" spans="1:17" s="15" customFormat="1" ht="20" customHeight="1">
      <c r="A116" s="24" t="s">
        <v>126</v>
      </c>
      <c r="B116" s="21" t="s">
        <v>14</v>
      </c>
      <c r="C116" s="27"/>
      <c r="D116" s="136"/>
      <c r="E116" s="218" t="s">
        <v>109</v>
      </c>
      <c r="F116" s="42">
        <v>257330</v>
      </c>
      <c r="G116" s="27" t="s">
        <v>340</v>
      </c>
      <c r="H116" s="136">
        <f>5.784/4</f>
        <v>1.446</v>
      </c>
      <c r="I116" s="218" t="s">
        <v>109</v>
      </c>
      <c r="J116" s="42" t="s">
        <v>543</v>
      </c>
      <c r="K116" s="62"/>
      <c r="L116" s="179"/>
      <c r="M116" s="25" t="s">
        <v>109</v>
      </c>
      <c r="N116" s="186">
        <v>1570</v>
      </c>
      <c r="O116" s="27" t="s">
        <v>122</v>
      </c>
      <c r="P116" s="206">
        <v>1.85</v>
      </c>
      <c r="Q116" s="25" t="s">
        <v>109</v>
      </c>
    </row>
    <row r="117" spans="1:17" s="15" customFormat="1" ht="20" customHeight="1">
      <c r="A117" s="24" t="s">
        <v>127</v>
      </c>
      <c r="B117" s="21">
        <v>22679</v>
      </c>
      <c r="C117" s="27" t="s">
        <v>101</v>
      </c>
      <c r="D117" s="136">
        <v>0.69</v>
      </c>
      <c r="E117" s="218" t="s">
        <v>109</v>
      </c>
      <c r="F117" s="42" t="s">
        <v>436</v>
      </c>
      <c r="G117" s="27" t="s">
        <v>122</v>
      </c>
      <c r="H117" s="136">
        <v>0.57599999999999996</v>
      </c>
      <c r="I117" s="218" t="s">
        <v>109</v>
      </c>
      <c r="J117" s="42" t="s">
        <v>544</v>
      </c>
      <c r="K117" s="27" t="s">
        <v>101</v>
      </c>
      <c r="L117" s="360">
        <v>0.375</v>
      </c>
      <c r="M117" s="25" t="s">
        <v>109</v>
      </c>
      <c r="N117" s="186">
        <v>11075</v>
      </c>
      <c r="O117" s="27" t="s">
        <v>101</v>
      </c>
      <c r="P117" s="206">
        <v>0.77</v>
      </c>
      <c r="Q117" s="25" t="s">
        <v>109</v>
      </c>
    </row>
    <row r="118" spans="1:17" s="15" customFormat="1" ht="20" customHeight="1">
      <c r="A118" s="24" t="s">
        <v>128</v>
      </c>
      <c r="B118" s="21">
        <v>27511</v>
      </c>
      <c r="C118" s="27"/>
      <c r="D118" s="347">
        <v>0.92</v>
      </c>
      <c r="E118" s="218" t="s">
        <v>129</v>
      </c>
      <c r="F118" s="42">
        <v>288001</v>
      </c>
      <c r="G118" s="27" t="s">
        <v>390</v>
      </c>
      <c r="H118" s="348">
        <v>1.56</v>
      </c>
      <c r="I118" s="218" t="s">
        <v>129</v>
      </c>
      <c r="J118" s="159" t="s">
        <v>545</v>
      </c>
      <c r="K118" s="80" t="s">
        <v>390</v>
      </c>
      <c r="L118" s="179">
        <v>1.7473170731707317</v>
      </c>
      <c r="M118" s="25" t="s">
        <v>129</v>
      </c>
      <c r="N118" s="186">
        <v>12131</v>
      </c>
      <c r="O118" s="27" t="s">
        <v>711</v>
      </c>
      <c r="P118" s="206">
        <v>3.84</v>
      </c>
      <c r="Q118" s="25" t="s">
        <v>129</v>
      </c>
    </row>
    <row r="119" spans="1:17" s="15" customFormat="1" ht="20" customHeight="1" thickBot="1">
      <c r="A119" s="477" t="s">
        <v>130</v>
      </c>
      <c r="B119" s="30">
        <v>59292</v>
      </c>
      <c r="C119" s="33"/>
      <c r="D119" s="137">
        <v>0.26</v>
      </c>
      <c r="E119" s="232" t="s">
        <v>131</v>
      </c>
      <c r="F119" s="175" t="s">
        <v>437</v>
      </c>
      <c r="G119" s="33" t="s">
        <v>391</v>
      </c>
      <c r="H119" s="372">
        <v>0.14399999999999999</v>
      </c>
      <c r="I119" s="232" t="s">
        <v>131</v>
      </c>
      <c r="J119" s="478" t="s">
        <v>546</v>
      </c>
      <c r="K119" s="153" t="s">
        <v>547</v>
      </c>
      <c r="L119" s="272">
        <v>0.19199999999999998</v>
      </c>
      <c r="M119" s="31" t="s">
        <v>131</v>
      </c>
      <c r="N119" s="187">
        <v>1201</v>
      </c>
      <c r="O119" s="33" t="s">
        <v>162</v>
      </c>
      <c r="P119" s="208">
        <v>0.44</v>
      </c>
      <c r="Q119" s="31" t="s">
        <v>131</v>
      </c>
    </row>
    <row r="120" spans="1:17" s="15" customFormat="1" ht="20" customHeight="1">
      <c r="A120" s="479" t="s">
        <v>132</v>
      </c>
      <c r="B120" s="297"/>
      <c r="C120" s="13"/>
      <c r="D120" s="134"/>
      <c r="E120" s="13"/>
      <c r="F120" s="12"/>
      <c r="G120" s="13"/>
      <c r="H120" s="134"/>
      <c r="I120" s="13"/>
      <c r="J120" s="12"/>
      <c r="K120" s="13"/>
      <c r="L120" s="299"/>
      <c r="M120" s="13"/>
      <c r="N120" s="184"/>
      <c r="O120" s="13"/>
      <c r="P120" s="201" t="s">
        <v>699</v>
      </c>
      <c r="Q120" s="14"/>
    </row>
    <row r="121" spans="1:17" s="15" customFormat="1" ht="20" customHeight="1" thickBot="1">
      <c r="A121" s="480" t="s">
        <v>133</v>
      </c>
      <c r="B121" s="508" t="s">
        <v>773</v>
      </c>
      <c r="C121" s="509"/>
      <c r="D121" s="509"/>
      <c r="E121" s="509"/>
      <c r="F121" s="509"/>
      <c r="G121" s="509"/>
      <c r="H121" s="509"/>
      <c r="I121" s="509"/>
      <c r="J121" s="509"/>
      <c r="K121" s="509"/>
      <c r="L121" s="509"/>
      <c r="M121" s="509"/>
      <c r="N121" s="509"/>
      <c r="O121" s="509"/>
      <c r="P121" s="509"/>
      <c r="Q121" s="510"/>
    </row>
    <row r="122" spans="1:17" s="15" customFormat="1" ht="20" customHeight="1">
      <c r="A122" s="471" t="s">
        <v>134</v>
      </c>
      <c r="B122" s="236">
        <v>37708</v>
      </c>
      <c r="C122" s="22" t="s">
        <v>80</v>
      </c>
      <c r="D122" s="360">
        <v>14.9</v>
      </c>
      <c r="E122" s="23" t="s">
        <v>135</v>
      </c>
      <c r="F122" s="236">
        <v>220582</v>
      </c>
      <c r="G122" s="22" t="s">
        <v>80</v>
      </c>
      <c r="H122" s="179">
        <v>16.68</v>
      </c>
      <c r="I122" s="244" t="s">
        <v>135</v>
      </c>
      <c r="J122" s="281" t="s">
        <v>548</v>
      </c>
      <c r="K122" s="295" t="s">
        <v>80</v>
      </c>
      <c r="L122" s="179">
        <v>16.828571428571429</v>
      </c>
      <c r="M122" s="23" t="s">
        <v>135</v>
      </c>
      <c r="N122" s="282">
        <v>1538</v>
      </c>
      <c r="O122" s="22" t="s">
        <v>80</v>
      </c>
      <c r="P122" s="283">
        <v>16.14</v>
      </c>
      <c r="Q122" s="23" t="s">
        <v>135</v>
      </c>
    </row>
    <row r="123" spans="1:17" s="15" customFormat="1" ht="20" customHeight="1">
      <c r="A123" s="24" t="s">
        <v>136</v>
      </c>
      <c r="B123" s="21">
        <v>19854</v>
      </c>
      <c r="C123" s="27" t="s">
        <v>80</v>
      </c>
      <c r="D123" s="136">
        <v>5.1100000000000003</v>
      </c>
      <c r="E123" s="25" t="s">
        <v>137</v>
      </c>
      <c r="F123" s="21">
        <v>221960</v>
      </c>
      <c r="G123" s="27" t="s">
        <v>80</v>
      </c>
      <c r="H123" s="347">
        <v>4.3680000000000003</v>
      </c>
      <c r="I123" s="218" t="s">
        <v>137</v>
      </c>
      <c r="J123" s="42" t="s">
        <v>549</v>
      </c>
      <c r="K123" s="27" t="s">
        <v>80</v>
      </c>
      <c r="L123" s="179">
        <v>4.4530120481927717</v>
      </c>
      <c r="M123" s="25" t="s">
        <v>137</v>
      </c>
      <c r="N123" s="186">
        <v>1496</v>
      </c>
      <c r="O123" s="27" t="s">
        <v>80</v>
      </c>
      <c r="P123" s="206">
        <v>4.93</v>
      </c>
      <c r="Q123" s="25" t="s">
        <v>137</v>
      </c>
    </row>
    <row r="124" spans="1:17" s="15" customFormat="1" ht="20" customHeight="1">
      <c r="A124" s="24" t="s">
        <v>138</v>
      </c>
      <c r="B124" s="21">
        <v>48628</v>
      </c>
      <c r="C124" s="27" t="s">
        <v>80</v>
      </c>
      <c r="D124" s="136">
        <v>36.89</v>
      </c>
      <c r="E124" s="25" t="s">
        <v>139</v>
      </c>
      <c r="F124" s="21">
        <v>211937</v>
      </c>
      <c r="G124" s="27" t="s">
        <v>80</v>
      </c>
      <c r="H124" s="347">
        <v>33.311999999999998</v>
      </c>
      <c r="I124" s="218" t="s">
        <v>139</v>
      </c>
      <c r="J124" s="158" t="s">
        <v>550</v>
      </c>
      <c r="K124" s="80" t="s">
        <v>80</v>
      </c>
      <c r="L124" s="179">
        <v>34.419512195121953</v>
      </c>
      <c r="M124" s="25" t="s">
        <v>139</v>
      </c>
      <c r="N124" s="186">
        <v>1501</v>
      </c>
      <c r="O124" s="27" t="s">
        <v>80</v>
      </c>
      <c r="P124" s="206">
        <v>39.18</v>
      </c>
      <c r="Q124" s="25" t="s">
        <v>139</v>
      </c>
    </row>
    <row r="125" spans="1:17" s="15" customFormat="1" ht="20" customHeight="1">
      <c r="A125" s="24" t="s">
        <v>140</v>
      </c>
      <c r="B125" s="21">
        <v>11682</v>
      </c>
      <c r="C125" s="27" t="s">
        <v>80</v>
      </c>
      <c r="D125" s="136">
        <v>7.41</v>
      </c>
      <c r="E125" s="25" t="s">
        <v>137</v>
      </c>
      <c r="F125" s="21">
        <v>221986</v>
      </c>
      <c r="G125" s="27" t="s">
        <v>80</v>
      </c>
      <c r="H125" s="136">
        <f>6.6/12*18</f>
        <v>9.8999999999999986</v>
      </c>
      <c r="I125" s="218" t="s">
        <v>137</v>
      </c>
      <c r="J125" s="158" t="s">
        <v>551</v>
      </c>
      <c r="K125" s="80" t="s">
        <v>80</v>
      </c>
      <c r="L125" s="360">
        <v>6.8195121951219519</v>
      </c>
      <c r="M125" s="25" t="s">
        <v>137</v>
      </c>
      <c r="N125" s="186">
        <v>1499</v>
      </c>
      <c r="O125" s="27" t="s">
        <v>80</v>
      </c>
      <c r="P125" s="206">
        <v>7.21</v>
      </c>
      <c r="Q125" s="25" t="s">
        <v>137</v>
      </c>
    </row>
    <row r="126" spans="1:17" s="15" customFormat="1" ht="20" customHeight="1">
      <c r="A126" s="24" t="s">
        <v>141</v>
      </c>
      <c r="B126" s="21">
        <v>37709</v>
      </c>
      <c r="C126" s="27" t="s">
        <v>80</v>
      </c>
      <c r="D126" s="136">
        <v>19.09</v>
      </c>
      <c r="E126" s="25" t="s">
        <v>137</v>
      </c>
      <c r="F126" s="21">
        <v>221980</v>
      </c>
      <c r="G126" s="27" t="s">
        <v>80</v>
      </c>
      <c r="H126" s="347">
        <v>16.655999999999999</v>
      </c>
      <c r="I126" s="218" t="s">
        <v>137</v>
      </c>
      <c r="J126" s="159" t="s">
        <v>552</v>
      </c>
      <c r="K126" s="156" t="s">
        <v>80</v>
      </c>
      <c r="L126" s="179">
        <v>17.639999999999997</v>
      </c>
      <c r="M126" s="25" t="s">
        <v>137</v>
      </c>
      <c r="N126" s="186">
        <v>1500</v>
      </c>
      <c r="O126" s="27" t="s">
        <v>80</v>
      </c>
      <c r="P126" s="206">
        <v>18.96</v>
      </c>
      <c r="Q126" s="25" t="s">
        <v>137</v>
      </c>
    </row>
    <row r="127" spans="1:17" s="15" customFormat="1" ht="20" customHeight="1">
      <c r="A127" s="24" t="s">
        <v>142</v>
      </c>
      <c r="B127" s="21">
        <v>48108</v>
      </c>
      <c r="C127" s="27" t="s">
        <v>101</v>
      </c>
      <c r="D127" s="136">
        <v>11.93</v>
      </c>
      <c r="E127" s="25" t="s">
        <v>137</v>
      </c>
      <c r="F127" s="21">
        <v>219400</v>
      </c>
      <c r="G127" s="27" t="s">
        <v>340</v>
      </c>
      <c r="H127" s="347">
        <v>10.764000000000001</v>
      </c>
      <c r="I127" s="218" t="s">
        <v>137</v>
      </c>
      <c r="J127" s="158" t="s">
        <v>553</v>
      </c>
      <c r="K127" s="80" t="s">
        <v>516</v>
      </c>
      <c r="L127" s="179">
        <v>11.399999999999997</v>
      </c>
      <c r="M127" s="25" t="s">
        <v>137</v>
      </c>
      <c r="N127" s="186">
        <v>1512</v>
      </c>
      <c r="O127" s="27" t="s">
        <v>101</v>
      </c>
      <c r="P127" s="206">
        <v>13.06</v>
      </c>
      <c r="Q127" s="25" t="s">
        <v>137</v>
      </c>
    </row>
    <row r="128" spans="1:17" s="15" customFormat="1" ht="20" customHeight="1">
      <c r="A128" s="24" t="s">
        <v>143</v>
      </c>
      <c r="B128" s="21">
        <v>37708</v>
      </c>
      <c r="C128" s="27" t="s">
        <v>80</v>
      </c>
      <c r="D128" s="136">
        <v>14.9</v>
      </c>
      <c r="E128" s="25" t="s">
        <v>135</v>
      </c>
      <c r="F128" s="21">
        <v>220964</v>
      </c>
      <c r="G128" s="27" t="s">
        <v>392</v>
      </c>
      <c r="H128" s="347">
        <f>19.848/48*30</f>
        <v>12.404999999999999</v>
      </c>
      <c r="I128" s="218" t="s">
        <v>135</v>
      </c>
      <c r="J128" s="158" t="s">
        <v>548</v>
      </c>
      <c r="K128" s="80" t="s">
        <v>80</v>
      </c>
      <c r="L128" s="179">
        <v>17.239024390243902</v>
      </c>
      <c r="M128" s="25" t="s">
        <v>135</v>
      </c>
      <c r="N128" s="186">
        <v>1538</v>
      </c>
      <c r="O128" s="27" t="s">
        <v>80</v>
      </c>
      <c r="P128" s="206">
        <v>16.14</v>
      </c>
      <c r="Q128" s="25" t="s">
        <v>135</v>
      </c>
    </row>
    <row r="129" spans="1:17" s="15" customFormat="1" ht="20" customHeight="1">
      <c r="A129" s="24" t="s">
        <v>144</v>
      </c>
      <c r="B129" s="21">
        <v>29001</v>
      </c>
      <c r="C129" s="27" t="s">
        <v>101</v>
      </c>
      <c r="D129" s="136">
        <v>29.12</v>
      </c>
      <c r="E129" s="25" t="s">
        <v>137</v>
      </c>
      <c r="F129" s="21">
        <v>219817</v>
      </c>
      <c r="G129" s="27" t="s">
        <v>340</v>
      </c>
      <c r="H129" s="347">
        <f>27.276/108*96</f>
        <v>24.245333333333331</v>
      </c>
      <c r="I129" s="218" t="s">
        <v>137</v>
      </c>
      <c r="J129" s="158" t="s">
        <v>554</v>
      </c>
      <c r="K129" s="80" t="s">
        <v>516</v>
      </c>
      <c r="L129" s="179">
        <v>27.514285714285716</v>
      </c>
      <c r="M129" s="25" t="s">
        <v>137</v>
      </c>
      <c r="N129" s="186">
        <v>11659</v>
      </c>
      <c r="O129" s="27" t="s">
        <v>101</v>
      </c>
      <c r="P129" s="206">
        <v>29.4</v>
      </c>
      <c r="Q129" s="25" t="s">
        <v>137</v>
      </c>
    </row>
    <row r="130" spans="1:17" s="15" customFormat="1" ht="20" customHeight="1">
      <c r="A130" s="24" t="s">
        <v>145</v>
      </c>
      <c r="B130" s="21">
        <v>24891</v>
      </c>
      <c r="C130" s="27" t="s">
        <v>80</v>
      </c>
      <c r="D130" s="136">
        <v>47.68</v>
      </c>
      <c r="E130" s="25" t="s">
        <v>137</v>
      </c>
      <c r="F130" s="21">
        <v>211999</v>
      </c>
      <c r="G130" s="27" t="s">
        <v>80</v>
      </c>
      <c r="H130" s="136">
        <v>42.9</v>
      </c>
      <c r="I130" s="218" t="s">
        <v>137</v>
      </c>
      <c r="J130" s="158" t="s">
        <v>555</v>
      </c>
      <c r="K130" s="80" t="s">
        <v>556</v>
      </c>
      <c r="L130" s="360">
        <v>25.491428571428571</v>
      </c>
      <c r="M130" s="25" t="s">
        <v>137</v>
      </c>
      <c r="N130" s="186">
        <v>1485</v>
      </c>
      <c r="O130" s="27" t="s">
        <v>556</v>
      </c>
      <c r="P130" s="206">
        <v>39.340000000000003</v>
      </c>
      <c r="Q130" s="25" t="s">
        <v>137</v>
      </c>
    </row>
    <row r="131" spans="1:17" s="15" customFormat="1" ht="20" customHeight="1" thickBot="1">
      <c r="A131" s="73" t="s">
        <v>146</v>
      </c>
      <c r="B131" s="74">
        <v>72538</v>
      </c>
      <c r="C131" s="49" t="s">
        <v>101</v>
      </c>
      <c r="D131" s="138">
        <v>23.2</v>
      </c>
      <c r="E131" s="50"/>
      <c r="F131" s="76">
        <v>220977</v>
      </c>
      <c r="G131" s="77" t="s">
        <v>340</v>
      </c>
      <c r="H131" s="449">
        <v>20.399999999999999</v>
      </c>
      <c r="I131" s="77"/>
      <c r="J131" s="48" t="s">
        <v>557</v>
      </c>
      <c r="K131" s="49" t="s">
        <v>101</v>
      </c>
      <c r="L131" s="179">
        <v>21.614999999999998</v>
      </c>
      <c r="M131" s="50" t="s">
        <v>137</v>
      </c>
      <c r="N131" s="193">
        <v>2207</v>
      </c>
      <c r="O131" s="77" t="s">
        <v>101</v>
      </c>
      <c r="P131" s="206">
        <v>24.74</v>
      </c>
      <c r="Q131" s="78" t="s">
        <v>712</v>
      </c>
    </row>
    <row r="132" spans="1:17" s="15" customFormat="1" ht="20" customHeight="1" thickBot="1">
      <c r="A132" s="75" t="s">
        <v>147</v>
      </c>
      <c r="B132" s="508" t="s">
        <v>773</v>
      </c>
      <c r="C132" s="509"/>
      <c r="D132" s="509"/>
      <c r="E132" s="509"/>
      <c r="F132" s="509"/>
      <c r="G132" s="509"/>
      <c r="H132" s="509"/>
      <c r="I132" s="509"/>
      <c r="J132" s="509"/>
      <c r="K132" s="509"/>
      <c r="L132" s="509"/>
      <c r="M132" s="509"/>
      <c r="N132" s="509"/>
      <c r="O132" s="509"/>
      <c r="P132" s="509"/>
      <c r="Q132" s="510"/>
    </row>
    <row r="133" spans="1:17" s="15" customFormat="1" ht="20" customHeight="1">
      <c r="A133" s="46" t="s">
        <v>148</v>
      </c>
      <c r="B133" s="89">
        <v>48107</v>
      </c>
      <c r="C133" s="39" t="s">
        <v>101</v>
      </c>
      <c r="D133" s="140">
        <v>12.03</v>
      </c>
      <c r="E133" s="40" t="s">
        <v>137</v>
      </c>
      <c r="F133" s="157">
        <v>219500</v>
      </c>
      <c r="G133" s="39" t="s">
        <v>340</v>
      </c>
      <c r="H133" s="140">
        <v>10.308</v>
      </c>
      <c r="I133" s="40" t="s">
        <v>137</v>
      </c>
      <c r="J133" s="235" t="s">
        <v>558</v>
      </c>
      <c r="K133" s="154" t="s">
        <v>559</v>
      </c>
      <c r="L133" s="179">
        <v>11.200000000000001</v>
      </c>
      <c r="M133" s="40" t="s">
        <v>137</v>
      </c>
      <c r="N133" s="186">
        <v>1428</v>
      </c>
      <c r="O133" s="27" t="s">
        <v>700</v>
      </c>
      <c r="P133" s="206">
        <v>9.4</v>
      </c>
      <c r="Q133" s="25" t="s">
        <v>137</v>
      </c>
    </row>
    <row r="134" spans="1:17" s="15" customFormat="1" ht="20" customHeight="1">
      <c r="A134" s="46" t="s">
        <v>149</v>
      </c>
      <c r="B134" s="42">
        <v>65322</v>
      </c>
      <c r="C134" s="27" t="s">
        <v>101</v>
      </c>
      <c r="D134" s="136">
        <v>22.58</v>
      </c>
      <c r="E134" s="25" t="s">
        <v>137</v>
      </c>
      <c r="F134" s="158">
        <v>219700</v>
      </c>
      <c r="G134" s="27" t="s">
        <v>340</v>
      </c>
      <c r="H134" s="136">
        <v>19.907999999999998</v>
      </c>
      <c r="I134" s="25" t="s">
        <v>137</v>
      </c>
      <c r="J134" s="28" t="s">
        <v>560</v>
      </c>
      <c r="K134" s="27" t="s">
        <v>559</v>
      </c>
      <c r="L134" s="179">
        <v>21.356962025316452</v>
      </c>
      <c r="M134" s="25" t="s">
        <v>137</v>
      </c>
      <c r="N134" s="186">
        <v>1429</v>
      </c>
      <c r="O134" s="27" t="s">
        <v>700</v>
      </c>
      <c r="P134" s="206">
        <v>9.66</v>
      </c>
      <c r="Q134" s="25" t="s">
        <v>137</v>
      </c>
    </row>
    <row r="135" spans="1:17" s="15" customFormat="1" ht="20" customHeight="1" thickBot="1">
      <c r="A135" s="46" t="s">
        <v>150</v>
      </c>
      <c r="B135" s="48">
        <v>56810</v>
      </c>
      <c r="C135" s="49"/>
      <c r="D135" s="138">
        <v>30.62</v>
      </c>
      <c r="E135" s="50"/>
      <c r="F135" s="233">
        <v>220974</v>
      </c>
      <c r="G135" s="49" t="s">
        <v>156</v>
      </c>
      <c r="H135" s="138">
        <f>11.472/144*120</f>
        <v>9.5599999999999987</v>
      </c>
      <c r="I135" s="50"/>
      <c r="J135" s="74"/>
      <c r="K135" s="49"/>
      <c r="L135" s="139"/>
      <c r="M135" s="50"/>
      <c r="N135" s="193">
        <v>1536</v>
      </c>
      <c r="O135" s="77" t="s">
        <v>700</v>
      </c>
      <c r="P135" s="206">
        <v>29.12</v>
      </c>
      <c r="Q135" s="78" t="s">
        <v>713</v>
      </c>
    </row>
    <row r="136" spans="1:17" s="15" customFormat="1" ht="20" customHeight="1" thickBot="1">
      <c r="A136" s="234" t="s">
        <v>151</v>
      </c>
      <c r="B136" s="508" t="s">
        <v>773</v>
      </c>
      <c r="C136" s="509"/>
      <c r="D136" s="509"/>
      <c r="E136" s="509"/>
      <c r="F136" s="509"/>
      <c r="G136" s="509"/>
      <c r="H136" s="509"/>
      <c r="I136" s="509"/>
      <c r="J136" s="509"/>
      <c r="K136" s="509"/>
      <c r="L136" s="509"/>
      <c r="M136" s="509"/>
      <c r="N136" s="509"/>
      <c r="O136" s="509"/>
      <c r="P136" s="509"/>
      <c r="Q136" s="510"/>
    </row>
    <row r="137" spans="1:17" s="15" customFormat="1" ht="20" customHeight="1">
      <c r="A137" s="24" t="s">
        <v>152</v>
      </c>
      <c r="B137" s="236">
        <v>48627</v>
      </c>
      <c r="C137" s="22" t="s">
        <v>80</v>
      </c>
      <c r="D137" s="179">
        <v>30.44</v>
      </c>
      <c r="E137" s="23" t="s">
        <v>137</v>
      </c>
      <c r="F137" s="21">
        <v>211915</v>
      </c>
      <c r="G137" s="27" t="s">
        <v>80</v>
      </c>
      <c r="H137" s="347">
        <v>27.023999999999997</v>
      </c>
      <c r="I137" s="218" t="s">
        <v>137</v>
      </c>
      <c r="J137" s="157" t="s">
        <v>561</v>
      </c>
      <c r="K137" s="154" t="s">
        <v>80</v>
      </c>
      <c r="L137" s="140">
        <v>27.921951219512191</v>
      </c>
      <c r="M137" s="40" t="s">
        <v>137</v>
      </c>
      <c r="N137" s="186">
        <v>1423</v>
      </c>
      <c r="O137" s="27" t="s">
        <v>80</v>
      </c>
      <c r="P137" s="206">
        <v>30.92</v>
      </c>
      <c r="Q137" s="25" t="s">
        <v>137</v>
      </c>
    </row>
    <row r="138" spans="1:17" s="15" customFormat="1" ht="20" customHeight="1">
      <c r="A138" s="24" t="s">
        <v>153</v>
      </c>
      <c r="B138" s="21">
        <v>19855</v>
      </c>
      <c r="C138" s="27" t="s">
        <v>80</v>
      </c>
      <c r="D138" s="136">
        <v>2.67</v>
      </c>
      <c r="E138" s="25" t="s">
        <v>115</v>
      </c>
      <c r="F138" s="21">
        <v>211953</v>
      </c>
      <c r="G138" s="27" t="s">
        <v>80</v>
      </c>
      <c r="H138" s="136">
        <v>2.4359999999999995</v>
      </c>
      <c r="I138" s="218" t="s">
        <v>115</v>
      </c>
      <c r="J138" s="158" t="s">
        <v>562</v>
      </c>
      <c r="K138" s="80" t="s">
        <v>80</v>
      </c>
      <c r="L138" s="360">
        <v>2.428235294117647</v>
      </c>
      <c r="M138" s="25" t="s">
        <v>115</v>
      </c>
      <c r="N138" s="186">
        <v>1418</v>
      </c>
      <c r="O138" s="27" t="s">
        <v>80</v>
      </c>
      <c r="P138" s="206">
        <v>2.65</v>
      </c>
      <c r="Q138" s="25" t="s">
        <v>115</v>
      </c>
    </row>
    <row r="139" spans="1:17" s="15" customFormat="1" ht="20" customHeight="1">
      <c r="A139" s="24" t="s">
        <v>154</v>
      </c>
      <c r="B139" s="21">
        <v>46289</v>
      </c>
      <c r="C139" s="27" t="s">
        <v>80</v>
      </c>
      <c r="D139" s="136">
        <v>18.420000000000002</v>
      </c>
      <c r="E139" s="25" t="s">
        <v>135</v>
      </c>
      <c r="F139" s="21">
        <v>211920</v>
      </c>
      <c r="G139" s="27" t="s">
        <v>80</v>
      </c>
      <c r="H139" s="136">
        <f>7.296/36*84</f>
        <v>17.024000000000001</v>
      </c>
      <c r="I139" s="218" t="s">
        <v>135</v>
      </c>
      <c r="J139" s="158" t="s">
        <v>563</v>
      </c>
      <c r="K139" s="80" t="s">
        <v>80</v>
      </c>
      <c r="L139" s="360">
        <v>16.503529411764703</v>
      </c>
      <c r="M139" s="25" t="s">
        <v>135</v>
      </c>
      <c r="N139" s="186">
        <v>1422</v>
      </c>
      <c r="O139" s="27" t="s">
        <v>80</v>
      </c>
      <c r="P139" s="206">
        <v>18.2</v>
      </c>
      <c r="Q139" s="25" t="s">
        <v>135</v>
      </c>
    </row>
    <row r="140" spans="1:17" s="15" customFormat="1" ht="20" customHeight="1" thickBot="1">
      <c r="A140" s="29" t="s">
        <v>155</v>
      </c>
      <c r="B140" s="294">
        <v>65294</v>
      </c>
      <c r="C140" s="33" t="s">
        <v>156</v>
      </c>
      <c r="D140" s="137">
        <v>1.02</v>
      </c>
      <c r="E140" s="31" t="s">
        <v>115</v>
      </c>
      <c r="F140" s="294">
        <v>220971</v>
      </c>
      <c r="G140" s="33" t="s">
        <v>156</v>
      </c>
      <c r="H140" s="450">
        <v>0.63600000000000001</v>
      </c>
      <c r="I140" s="232" t="s">
        <v>115</v>
      </c>
      <c r="J140" s="277" t="s">
        <v>564</v>
      </c>
      <c r="K140" s="153" t="s">
        <v>559</v>
      </c>
      <c r="L140" s="272">
        <v>1.3857142857142859</v>
      </c>
      <c r="M140" s="31" t="s">
        <v>115</v>
      </c>
      <c r="N140" s="187">
        <v>1468</v>
      </c>
      <c r="O140" s="33" t="s">
        <v>393</v>
      </c>
      <c r="P140" s="208">
        <v>2.63</v>
      </c>
      <c r="Q140" s="31" t="s">
        <v>115</v>
      </c>
    </row>
    <row r="141" spans="1:17" s="15" customFormat="1" ht="20" customHeight="1">
      <c r="A141" s="481" t="s">
        <v>157</v>
      </c>
      <c r="B141" s="297"/>
      <c r="C141" s="13"/>
      <c r="D141" s="134"/>
      <c r="E141" s="13"/>
      <c r="F141" s="12"/>
      <c r="G141" s="13"/>
      <c r="H141" s="134"/>
      <c r="I141" s="13"/>
      <c r="J141" s="12"/>
      <c r="K141" s="13"/>
      <c r="L141" s="299"/>
      <c r="M141" s="13"/>
      <c r="N141" s="184"/>
      <c r="O141" s="13"/>
      <c r="P141" s="201" t="s">
        <v>699</v>
      </c>
      <c r="Q141" s="14"/>
    </row>
    <row r="142" spans="1:17" s="15" customFormat="1" ht="20" customHeight="1" thickBot="1">
      <c r="A142" s="482" t="s">
        <v>158</v>
      </c>
      <c r="B142" s="508" t="s">
        <v>773</v>
      </c>
      <c r="C142" s="509"/>
      <c r="D142" s="509"/>
      <c r="E142" s="509"/>
      <c r="F142" s="509"/>
      <c r="G142" s="509"/>
      <c r="H142" s="509"/>
      <c r="I142" s="509"/>
      <c r="J142" s="509"/>
      <c r="K142" s="509"/>
      <c r="L142" s="509"/>
      <c r="M142" s="509"/>
      <c r="N142" s="509"/>
      <c r="O142" s="509"/>
      <c r="P142" s="509"/>
      <c r="Q142" s="510"/>
    </row>
    <row r="143" spans="1:17" s="15" customFormat="1" ht="20" customHeight="1">
      <c r="A143" s="471" t="s">
        <v>159</v>
      </c>
      <c r="B143" s="280">
        <v>51139</v>
      </c>
      <c r="C143" s="22" t="s">
        <v>80</v>
      </c>
      <c r="D143" s="179">
        <v>15.78</v>
      </c>
      <c r="E143" s="23" t="s">
        <v>160</v>
      </c>
      <c r="F143" s="280">
        <v>280668</v>
      </c>
      <c r="G143" s="22" t="s">
        <v>80</v>
      </c>
      <c r="H143" s="360">
        <v>13.92</v>
      </c>
      <c r="I143" s="23" t="s">
        <v>160</v>
      </c>
      <c r="J143" s="281" t="s">
        <v>565</v>
      </c>
      <c r="K143" s="295" t="s">
        <v>559</v>
      </c>
      <c r="L143" s="179">
        <v>21.073170731707318</v>
      </c>
      <c r="M143" s="23" t="s">
        <v>160</v>
      </c>
      <c r="N143" s="296">
        <v>1324</v>
      </c>
      <c r="O143" s="22" t="s">
        <v>80</v>
      </c>
      <c r="P143" s="283">
        <v>17.100000000000001</v>
      </c>
      <c r="Q143" s="23" t="s">
        <v>160</v>
      </c>
    </row>
    <row r="144" spans="1:17" s="15" customFormat="1" ht="20" customHeight="1">
      <c r="A144" s="24" t="s">
        <v>161</v>
      </c>
      <c r="B144" s="42">
        <v>20291</v>
      </c>
      <c r="C144" s="27" t="s">
        <v>162</v>
      </c>
      <c r="D144" s="136">
        <v>2.11</v>
      </c>
      <c r="E144" s="25" t="s">
        <v>115</v>
      </c>
      <c r="F144" s="42">
        <v>280612</v>
      </c>
      <c r="G144" s="27" t="s">
        <v>162</v>
      </c>
      <c r="H144" s="347">
        <v>1.8239999999999998</v>
      </c>
      <c r="I144" s="25" t="s">
        <v>115</v>
      </c>
      <c r="J144" s="158" t="s">
        <v>566</v>
      </c>
      <c r="K144" s="80" t="s">
        <v>162</v>
      </c>
      <c r="L144" s="179">
        <v>1.9030588235294117</v>
      </c>
      <c r="M144" s="25" t="s">
        <v>115</v>
      </c>
      <c r="N144" s="190">
        <v>1332</v>
      </c>
      <c r="O144" s="27" t="s">
        <v>708</v>
      </c>
      <c r="P144" s="206">
        <v>2.2200000000000002</v>
      </c>
      <c r="Q144" s="25" t="s">
        <v>115</v>
      </c>
    </row>
    <row r="145" spans="1:17" s="15" customFormat="1" ht="20" customHeight="1">
      <c r="A145" s="24" t="s">
        <v>163</v>
      </c>
      <c r="B145" s="91">
        <v>51638</v>
      </c>
      <c r="C145" s="27" t="s">
        <v>164</v>
      </c>
      <c r="D145" s="136">
        <v>13.94</v>
      </c>
      <c r="E145" s="25" t="s">
        <v>767</v>
      </c>
      <c r="F145" s="91">
        <v>280668</v>
      </c>
      <c r="G145" s="27" t="s">
        <v>80</v>
      </c>
      <c r="H145" s="136">
        <v>13.92</v>
      </c>
      <c r="I145" s="25" t="s">
        <v>769</v>
      </c>
      <c r="J145" s="159" t="s">
        <v>567</v>
      </c>
      <c r="K145" s="80" t="s">
        <v>101</v>
      </c>
      <c r="L145" s="179">
        <v>14.895</v>
      </c>
      <c r="M145" s="25" t="s">
        <v>769</v>
      </c>
      <c r="N145" s="197">
        <v>1343</v>
      </c>
      <c r="O145" s="27" t="s">
        <v>89</v>
      </c>
      <c r="P145" s="206">
        <v>1</v>
      </c>
      <c r="Q145" s="25" t="s">
        <v>768</v>
      </c>
    </row>
    <row r="146" spans="1:17" s="15" customFormat="1" ht="40" customHeight="1">
      <c r="A146" s="79" t="s">
        <v>165</v>
      </c>
      <c r="B146" s="42">
        <v>13829</v>
      </c>
      <c r="C146" s="80" t="s">
        <v>164</v>
      </c>
      <c r="D146" s="136">
        <v>1.42</v>
      </c>
      <c r="E146" s="25" t="s">
        <v>81</v>
      </c>
      <c r="F146" s="42" t="s">
        <v>438</v>
      </c>
      <c r="G146" s="80" t="s">
        <v>393</v>
      </c>
      <c r="H146" s="347">
        <v>1.1639999999999999</v>
      </c>
      <c r="I146" s="25" t="s">
        <v>81</v>
      </c>
      <c r="J146" s="160" t="s">
        <v>568</v>
      </c>
      <c r="K146" s="80" t="s">
        <v>393</v>
      </c>
      <c r="L146" s="179">
        <v>1.5257142857142858</v>
      </c>
      <c r="M146" s="25" t="s">
        <v>81</v>
      </c>
      <c r="N146" s="190">
        <v>12316</v>
      </c>
      <c r="O146" s="80" t="s">
        <v>393</v>
      </c>
      <c r="P146" s="206">
        <v>1.57</v>
      </c>
      <c r="Q146" s="25" t="s">
        <v>81</v>
      </c>
    </row>
    <row r="147" spans="1:17" s="15" customFormat="1" ht="20" customHeight="1">
      <c r="A147" s="24" t="s">
        <v>166</v>
      </c>
      <c r="B147" s="175">
        <v>79589</v>
      </c>
      <c r="C147" s="33" t="s">
        <v>164</v>
      </c>
      <c r="D147" s="137">
        <v>15.52</v>
      </c>
      <c r="E147" s="31" t="s">
        <v>115</v>
      </c>
      <c r="F147" s="42">
        <v>280780</v>
      </c>
      <c r="G147" s="27" t="s">
        <v>393</v>
      </c>
      <c r="H147" s="347">
        <v>13.872</v>
      </c>
      <c r="I147" s="25" t="s">
        <v>115</v>
      </c>
      <c r="J147" s="160" t="s">
        <v>569</v>
      </c>
      <c r="K147" s="80" t="s">
        <v>393</v>
      </c>
      <c r="L147" s="179">
        <v>15.929999999999998</v>
      </c>
      <c r="M147" s="25" t="s">
        <v>115</v>
      </c>
      <c r="N147" s="190">
        <v>1356</v>
      </c>
      <c r="O147" s="27" t="s">
        <v>393</v>
      </c>
      <c r="P147" s="206">
        <v>17.05</v>
      </c>
      <c r="Q147" s="25" t="s">
        <v>115</v>
      </c>
    </row>
    <row r="148" spans="1:17" s="15" customFormat="1" ht="20" customHeight="1" thickBot="1">
      <c r="A148" s="24" t="s">
        <v>167</v>
      </c>
      <c r="B148" s="48">
        <v>72545</v>
      </c>
      <c r="C148" s="49" t="s">
        <v>89</v>
      </c>
      <c r="D148" s="138">
        <v>27.99</v>
      </c>
      <c r="E148" s="50" t="s">
        <v>160</v>
      </c>
      <c r="F148" s="48">
        <v>281564</v>
      </c>
      <c r="G148" s="49" t="s">
        <v>340</v>
      </c>
      <c r="H148" s="359">
        <v>23.652000000000001</v>
      </c>
      <c r="I148" s="50" t="s">
        <v>160</v>
      </c>
      <c r="J148" s="233" t="s">
        <v>570</v>
      </c>
      <c r="K148" s="125" t="s">
        <v>89</v>
      </c>
      <c r="L148" s="298">
        <v>27.437037037037033</v>
      </c>
      <c r="M148" s="50" t="s">
        <v>160</v>
      </c>
      <c r="N148" s="191">
        <v>1350</v>
      </c>
      <c r="O148" s="49" t="s">
        <v>89</v>
      </c>
      <c r="P148" s="207">
        <v>31.81</v>
      </c>
      <c r="Q148" s="50" t="s">
        <v>160</v>
      </c>
    </row>
    <row r="149" spans="1:17" s="15" customFormat="1" ht="20" customHeight="1" thickBot="1">
      <c r="A149" s="75" t="s">
        <v>168</v>
      </c>
      <c r="B149" s="284"/>
      <c r="C149" s="36"/>
      <c r="D149" s="141"/>
      <c r="E149" s="36"/>
      <c r="F149" s="35"/>
      <c r="G149" s="36"/>
      <c r="H149" s="141"/>
      <c r="I149" s="36"/>
      <c r="J149" s="17"/>
      <c r="K149" s="18"/>
      <c r="L149" s="135"/>
      <c r="M149" s="18"/>
      <c r="N149" s="192"/>
      <c r="O149" s="36"/>
      <c r="P149" s="209" t="s">
        <v>699</v>
      </c>
      <c r="Q149" s="37"/>
    </row>
    <row r="150" spans="1:17" s="15" customFormat="1" ht="20" customHeight="1">
      <c r="A150" s="24" t="s">
        <v>169</v>
      </c>
      <c r="B150" s="21">
        <v>20294</v>
      </c>
      <c r="C150" s="27" t="s">
        <v>8</v>
      </c>
      <c r="D150" s="136">
        <v>1.4</v>
      </c>
      <c r="E150" s="25" t="s">
        <v>115</v>
      </c>
      <c r="F150" s="21">
        <v>280032</v>
      </c>
      <c r="G150" s="27" t="s">
        <v>156</v>
      </c>
      <c r="H150" s="347">
        <v>0.56399999999999995</v>
      </c>
      <c r="I150" s="218" t="s">
        <v>115</v>
      </c>
      <c r="J150" s="157" t="s">
        <v>571</v>
      </c>
      <c r="K150" s="154" t="s">
        <v>448</v>
      </c>
      <c r="L150" s="179">
        <v>1.3534883720930233</v>
      </c>
      <c r="M150" s="40" t="s">
        <v>115</v>
      </c>
      <c r="N150" s="186">
        <v>12312</v>
      </c>
      <c r="O150" s="27" t="s">
        <v>162</v>
      </c>
      <c r="P150" s="206">
        <v>1.34</v>
      </c>
      <c r="Q150" s="25" t="s">
        <v>115</v>
      </c>
    </row>
    <row r="151" spans="1:17" s="15" customFormat="1" ht="20" customHeight="1">
      <c r="A151" s="24" t="s">
        <v>170</v>
      </c>
      <c r="B151" s="71">
        <v>25827</v>
      </c>
      <c r="C151" s="27" t="s">
        <v>8</v>
      </c>
      <c r="D151" s="136">
        <v>10.58</v>
      </c>
      <c r="E151" s="25" t="s">
        <v>160</v>
      </c>
      <c r="F151" s="21">
        <v>280297</v>
      </c>
      <c r="G151" s="27" t="s">
        <v>340</v>
      </c>
      <c r="H151" s="347">
        <f>12.396/84*48</f>
        <v>7.0834285714285716</v>
      </c>
      <c r="I151" s="218" t="s">
        <v>160</v>
      </c>
      <c r="J151" s="158" t="s">
        <v>572</v>
      </c>
      <c r="K151" s="80" t="s">
        <v>559</v>
      </c>
      <c r="L151" s="179">
        <v>16.349999999999998</v>
      </c>
      <c r="M151" s="25" t="s">
        <v>160</v>
      </c>
      <c r="N151" s="186">
        <v>1324</v>
      </c>
      <c r="O151" s="27" t="s">
        <v>80</v>
      </c>
      <c r="P151" s="206">
        <v>17.100000000000001</v>
      </c>
      <c r="Q151" s="25" t="s">
        <v>160</v>
      </c>
    </row>
    <row r="152" spans="1:17" s="15" customFormat="1" ht="20" customHeight="1">
      <c r="A152" s="24" t="s">
        <v>171</v>
      </c>
      <c r="B152" s="71">
        <v>25826</v>
      </c>
      <c r="C152" s="27" t="s">
        <v>8</v>
      </c>
      <c r="D152" s="136">
        <v>2.46</v>
      </c>
      <c r="E152" s="25" t="s">
        <v>115</v>
      </c>
      <c r="F152" s="71">
        <v>280290</v>
      </c>
      <c r="G152" s="27" t="s">
        <v>340</v>
      </c>
      <c r="H152" s="136">
        <v>1.6080000000000001</v>
      </c>
      <c r="I152" s="218"/>
      <c r="J152" s="91" t="s">
        <v>573</v>
      </c>
      <c r="K152" s="27" t="s">
        <v>156</v>
      </c>
      <c r="L152" s="360">
        <v>0.67764705882352938</v>
      </c>
      <c r="M152" s="25"/>
      <c r="N152" s="194">
        <v>1288</v>
      </c>
      <c r="O152" s="27" t="s">
        <v>706</v>
      </c>
      <c r="P152" s="206">
        <v>0.84</v>
      </c>
      <c r="Q152" s="25" t="s">
        <v>160</v>
      </c>
    </row>
    <row r="153" spans="1:17" s="15" customFormat="1" ht="20" customHeight="1">
      <c r="A153" s="24" t="s">
        <v>172</v>
      </c>
      <c r="B153" s="21">
        <v>12595</v>
      </c>
      <c r="C153" s="27" t="s">
        <v>80</v>
      </c>
      <c r="D153" s="136">
        <v>2.12</v>
      </c>
      <c r="E153" s="25" t="s">
        <v>115</v>
      </c>
      <c r="F153" s="21">
        <v>852251</v>
      </c>
      <c r="G153" s="27" t="s">
        <v>80</v>
      </c>
      <c r="H153" s="136">
        <v>1.8599999999999999</v>
      </c>
      <c r="I153" s="218" t="s">
        <v>115</v>
      </c>
      <c r="J153" s="158" t="s">
        <v>574</v>
      </c>
      <c r="K153" s="80" t="s">
        <v>80</v>
      </c>
      <c r="L153" s="360">
        <v>1.8494117647058823</v>
      </c>
      <c r="M153" s="25" t="s">
        <v>115</v>
      </c>
      <c r="N153" s="186">
        <v>1358</v>
      </c>
      <c r="O153" s="27" t="s">
        <v>80</v>
      </c>
      <c r="P153" s="206">
        <v>2.34</v>
      </c>
      <c r="Q153" s="25" t="s">
        <v>115</v>
      </c>
    </row>
    <row r="154" spans="1:17" s="15" customFormat="1" ht="20" customHeight="1">
      <c r="A154" s="24" t="s">
        <v>173</v>
      </c>
      <c r="B154" s="21">
        <v>16559</v>
      </c>
      <c r="C154" s="27" t="s">
        <v>174</v>
      </c>
      <c r="D154" s="136">
        <v>20.22</v>
      </c>
      <c r="E154" s="25" t="s">
        <v>115</v>
      </c>
      <c r="F154" s="21">
        <v>230810</v>
      </c>
      <c r="G154" s="27" t="s">
        <v>394</v>
      </c>
      <c r="H154" s="347">
        <v>18.347999999999999</v>
      </c>
      <c r="I154" s="218" t="s">
        <v>115</v>
      </c>
      <c r="J154" s="158" t="s">
        <v>575</v>
      </c>
      <c r="K154" s="80" t="s">
        <v>174</v>
      </c>
      <c r="L154" s="179">
        <v>22.64</v>
      </c>
      <c r="M154" s="25" t="s">
        <v>115</v>
      </c>
      <c r="N154" s="186">
        <v>2220</v>
      </c>
      <c r="O154" s="27" t="s">
        <v>174</v>
      </c>
      <c r="P154" s="206">
        <v>22.03</v>
      </c>
      <c r="Q154" s="25" t="s">
        <v>115</v>
      </c>
    </row>
    <row r="155" spans="1:17" s="15" customFormat="1" ht="20" customHeight="1" thickBot="1">
      <c r="A155" s="24" t="s">
        <v>175</v>
      </c>
      <c r="B155" s="21">
        <v>28991</v>
      </c>
      <c r="C155" s="27" t="s">
        <v>174</v>
      </c>
      <c r="D155" s="136">
        <v>42.2</v>
      </c>
      <c r="E155" s="25" t="s">
        <v>115</v>
      </c>
      <c r="F155" s="21">
        <v>230615</v>
      </c>
      <c r="G155" s="27" t="s">
        <v>394</v>
      </c>
      <c r="H155" s="347">
        <v>29.712</v>
      </c>
      <c r="I155" s="218" t="s">
        <v>115</v>
      </c>
      <c r="J155" s="233" t="s">
        <v>576</v>
      </c>
      <c r="K155" s="166" t="s">
        <v>174</v>
      </c>
      <c r="L155" s="179">
        <v>43.53846153846154</v>
      </c>
      <c r="M155" s="50" t="s">
        <v>115</v>
      </c>
      <c r="N155" s="186">
        <v>2219</v>
      </c>
      <c r="O155" s="27" t="s">
        <v>174</v>
      </c>
      <c r="P155" s="206">
        <v>34.880000000000003</v>
      </c>
      <c r="Q155" s="25" t="s">
        <v>115</v>
      </c>
    </row>
    <row r="156" spans="1:17" s="15" customFormat="1" ht="20" customHeight="1" thickBot="1">
      <c r="A156" s="54" t="s">
        <v>176</v>
      </c>
      <c r="B156" s="284"/>
      <c r="C156" s="36"/>
      <c r="D156" s="141"/>
      <c r="E156" s="36"/>
      <c r="F156" s="35"/>
      <c r="G156" s="36"/>
      <c r="H156" s="141"/>
      <c r="I156" s="36"/>
      <c r="J156" s="35"/>
      <c r="K156" s="36"/>
      <c r="L156" s="141"/>
      <c r="M156" s="36"/>
      <c r="N156" s="192"/>
      <c r="O156" s="36"/>
      <c r="P156" s="209" t="s">
        <v>699</v>
      </c>
      <c r="Q156" s="37"/>
    </row>
    <row r="157" spans="1:17" s="70" customFormat="1" ht="20" customHeight="1">
      <c r="A157" s="24" t="s">
        <v>177</v>
      </c>
      <c r="B157" s="21">
        <v>63036</v>
      </c>
      <c r="C157" s="27" t="s">
        <v>178</v>
      </c>
      <c r="D157" s="136">
        <v>0.54</v>
      </c>
      <c r="E157" s="25" t="s">
        <v>179</v>
      </c>
      <c r="F157" s="21">
        <v>122200</v>
      </c>
      <c r="G157" s="27" t="s">
        <v>183</v>
      </c>
      <c r="H157" s="347">
        <f>3.756/10</f>
        <v>0.37559999999999999</v>
      </c>
      <c r="I157" s="218" t="s">
        <v>179</v>
      </c>
      <c r="J157" s="228" t="s">
        <v>577</v>
      </c>
      <c r="K157" s="155" t="s">
        <v>189</v>
      </c>
      <c r="L157" s="179">
        <v>0.52799999999999991</v>
      </c>
      <c r="M157" s="40" t="s">
        <v>179</v>
      </c>
      <c r="N157" s="186">
        <v>302</v>
      </c>
      <c r="O157" s="27" t="s">
        <v>183</v>
      </c>
      <c r="P157" s="206">
        <v>0.52</v>
      </c>
      <c r="Q157" s="25" t="s">
        <v>179</v>
      </c>
    </row>
    <row r="158" spans="1:17" s="70" customFormat="1" ht="20" customHeight="1">
      <c r="A158" s="24" t="s">
        <v>180</v>
      </c>
      <c r="B158" s="21">
        <v>42025</v>
      </c>
      <c r="C158" s="27" t="s">
        <v>181</v>
      </c>
      <c r="D158" s="136">
        <v>0.64</v>
      </c>
      <c r="E158" s="25" t="s">
        <v>179</v>
      </c>
      <c r="F158" s="21">
        <v>141044</v>
      </c>
      <c r="G158" s="27" t="s">
        <v>395</v>
      </c>
      <c r="H158" s="347">
        <v>0.48</v>
      </c>
      <c r="I158" s="218" t="s">
        <v>179</v>
      </c>
      <c r="J158" s="159" t="s">
        <v>578</v>
      </c>
      <c r="K158" s="156" t="s">
        <v>579</v>
      </c>
      <c r="L158" s="179">
        <v>0.82153846153846155</v>
      </c>
      <c r="M158" s="25" t="s">
        <v>179</v>
      </c>
      <c r="N158" s="186">
        <v>305</v>
      </c>
      <c r="O158" s="27" t="s">
        <v>701</v>
      </c>
      <c r="P158" s="206">
        <v>0.79</v>
      </c>
      <c r="Q158" s="25" t="s">
        <v>179</v>
      </c>
    </row>
    <row r="159" spans="1:17" s="70" customFormat="1" ht="20" customHeight="1">
      <c r="A159" s="81" t="s">
        <v>182</v>
      </c>
      <c r="B159" s="21">
        <v>29687</v>
      </c>
      <c r="C159" s="27" t="s">
        <v>183</v>
      </c>
      <c r="D159" s="136">
        <v>0.55000000000000004</v>
      </c>
      <c r="E159" s="25" t="s">
        <v>179</v>
      </c>
      <c r="F159" s="21">
        <v>122127</v>
      </c>
      <c r="G159" s="27" t="s">
        <v>183</v>
      </c>
      <c r="H159" s="347">
        <v>0.372</v>
      </c>
      <c r="I159" s="218" t="s">
        <v>179</v>
      </c>
      <c r="J159" s="42"/>
      <c r="K159" s="27"/>
      <c r="L159" s="179">
        <v>0</v>
      </c>
      <c r="M159" s="25" t="s">
        <v>179</v>
      </c>
      <c r="N159" s="186">
        <v>302</v>
      </c>
      <c r="O159" s="27" t="s">
        <v>183</v>
      </c>
      <c r="P159" s="206">
        <v>0.52</v>
      </c>
      <c r="Q159" s="25" t="s">
        <v>179</v>
      </c>
    </row>
    <row r="160" spans="1:17" s="70" customFormat="1" ht="20" customHeight="1">
      <c r="A160" s="24" t="s">
        <v>184</v>
      </c>
      <c r="B160" s="21">
        <v>22206</v>
      </c>
      <c r="C160" s="27"/>
      <c r="D160" s="136">
        <v>1.41</v>
      </c>
      <c r="E160" s="25" t="s">
        <v>185</v>
      </c>
      <c r="F160" s="21">
        <v>101463</v>
      </c>
      <c r="G160" s="27" t="s">
        <v>189</v>
      </c>
      <c r="H160" s="347">
        <v>1.3320000000000001</v>
      </c>
      <c r="I160" s="218" t="s">
        <v>185</v>
      </c>
      <c r="J160" s="160" t="s">
        <v>459</v>
      </c>
      <c r="K160" s="161"/>
      <c r="L160" s="21"/>
      <c r="M160" s="25" t="s">
        <v>185</v>
      </c>
      <c r="N160" s="186" t="s">
        <v>714</v>
      </c>
      <c r="O160" s="27" t="s">
        <v>183</v>
      </c>
      <c r="P160" s="206">
        <v>2.23</v>
      </c>
      <c r="Q160" s="25" t="s">
        <v>185</v>
      </c>
    </row>
    <row r="161" spans="1:17" s="70" customFormat="1" ht="20" customHeight="1">
      <c r="A161" s="24" t="s">
        <v>186</v>
      </c>
      <c r="B161" s="21">
        <v>11163</v>
      </c>
      <c r="C161" s="27"/>
      <c r="D161" s="136">
        <v>1.06</v>
      </c>
      <c r="E161" s="25" t="s">
        <v>185</v>
      </c>
      <c r="F161" s="21">
        <v>101133</v>
      </c>
      <c r="G161" s="27" t="s">
        <v>189</v>
      </c>
      <c r="H161" s="347">
        <v>0.86399999999999999</v>
      </c>
      <c r="I161" s="218" t="s">
        <v>185</v>
      </c>
      <c r="J161" s="158" t="s">
        <v>580</v>
      </c>
      <c r="K161" s="151" t="s">
        <v>378</v>
      </c>
      <c r="L161" s="179">
        <v>1.0952380952380951</v>
      </c>
      <c r="M161" s="25" t="s">
        <v>185</v>
      </c>
      <c r="N161" s="186">
        <v>267</v>
      </c>
      <c r="O161" s="27" t="s">
        <v>715</v>
      </c>
      <c r="P161" s="206">
        <v>1.1200000000000001</v>
      </c>
      <c r="Q161" s="25" t="s">
        <v>185</v>
      </c>
    </row>
    <row r="162" spans="1:17" s="70" customFormat="1" ht="20" customHeight="1">
      <c r="A162" s="24" t="s">
        <v>187</v>
      </c>
      <c r="B162" s="43" t="s">
        <v>14</v>
      </c>
      <c r="C162" s="44" t="s">
        <v>14</v>
      </c>
      <c r="D162" s="285" t="s">
        <v>33</v>
      </c>
      <c r="E162" s="45" t="s">
        <v>14</v>
      </c>
      <c r="F162" s="21">
        <v>101463</v>
      </c>
      <c r="G162" s="27" t="s">
        <v>189</v>
      </c>
      <c r="H162" s="347">
        <v>1.3320000000000001</v>
      </c>
      <c r="I162" s="218" t="s">
        <v>185</v>
      </c>
      <c r="J162" s="160" t="s">
        <v>459</v>
      </c>
      <c r="K162" s="161"/>
      <c r="L162" s="179"/>
      <c r="M162" s="25" t="s">
        <v>185</v>
      </c>
      <c r="N162" s="186" t="s">
        <v>716</v>
      </c>
      <c r="O162" s="27" t="s">
        <v>183</v>
      </c>
      <c r="P162" s="206">
        <v>3.86</v>
      </c>
      <c r="Q162" s="25" t="s">
        <v>185</v>
      </c>
    </row>
    <row r="163" spans="1:17" s="70" customFormat="1" ht="20" customHeight="1">
      <c r="A163" s="24" t="s">
        <v>188</v>
      </c>
      <c r="B163" s="21">
        <v>48508</v>
      </c>
      <c r="C163" s="27" t="s">
        <v>189</v>
      </c>
      <c r="D163" s="136">
        <v>1.32</v>
      </c>
      <c r="E163" s="25" t="s">
        <v>185</v>
      </c>
      <c r="F163" s="21" t="s">
        <v>439</v>
      </c>
      <c r="G163" s="27" t="s">
        <v>189</v>
      </c>
      <c r="H163" s="347">
        <v>1.1399999999999999</v>
      </c>
      <c r="I163" s="218" t="s">
        <v>185</v>
      </c>
      <c r="J163" s="158" t="s">
        <v>581</v>
      </c>
      <c r="K163" s="151" t="s">
        <v>579</v>
      </c>
      <c r="L163" s="179">
        <v>1.248</v>
      </c>
      <c r="M163" s="25" t="s">
        <v>185</v>
      </c>
      <c r="N163" s="186">
        <v>261</v>
      </c>
      <c r="O163" s="27" t="s">
        <v>701</v>
      </c>
      <c r="P163" s="206">
        <v>1.4</v>
      </c>
      <c r="Q163" s="25" t="s">
        <v>185</v>
      </c>
    </row>
    <row r="164" spans="1:17" s="70" customFormat="1" ht="20" customHeight="1">
      <c r="A164" s="24" t="s">
        <v>190</v>
      </c>
      <c r="B164" s="21">
        <v>68907</v>
      </c>
      <c r="C164" s="27" t="s">
        <v>189</v>
      </c>
      <c r="D164" s="136">
        <v>1.39</v>
      </c>
      <c r="E164" s="25" t="s">
        <v>185</v>
      </c>
      <c r="F164" s="21">
        <v>101063</v>
      </c>
      <c r="G164" s="27" t="s">
        <v>189</v>
      </c>
      <c r="H164" s="347">
        <v>1.1519999999999999</v>
      </c>
      <c r="I164" s="218" t="s">
        <v>185</v>
      </c>
      <c r="J164" s="158" t="s">
        <v>582</v>
      </c>
      <c r="K164" s="151" t="s">
        <v>579</v>
      </c>
      <c r="L164" s="179">
        <v>1.4382352941176466</v>
      </c>
      <c r="M164" s="25" t="s">
        <v>185</v>
      </c>
      <c r="N164" s="186">
        <v>263</v>
      </c>
      <c r="O164" s="27" t="s">
        <v>715</v>
      </c>
      <c r="P164" s="206">
        <v>1.75</v>
      </c>
      <c r="Q164" s="25" t="s">
        <v>185</v>
      </c>
    </row>
    <row r="165" spans="1:17" s="70" customFormat="1" ht="20" customHeight="1">
      <c r="A165" s="24" t="s">
        <v>191</v>
      </c>
      <c r="B165" s="21">
        <v>64139</v>
      </c>
      <c r="C165" s="27" t="s">
        <v>189</v>
      </c>
      <c r="D165" s="136">
        <v>1.98</v>
      </c>
      <c r="E165" s="25" t="s">
        <v>185</v>
      </c>
      <c r="F165" s="21">
        <v>104028</v>
      </c>
      <c r="G165" s="27" t="s">
        <v>189</v>
      </c>
      <c r="H165" s="347">
        <v>1.68</v>
      </c>
      <c r="I165" s="218" t="s">
        <v>185</v>
      </c>
      <c r="J165" s="158" t="s">
        <v>583</v>
      </c>
      <c r="K165" s="151" t="s">
        <v>579</v>
      </c>
      <c r="L165" s="179">
        <v>1.8000000000000003</v>
      </c>
      <c r="M165" s="25" t="s">
        <v>185</v>
      </c>
      <c r="N165" s="186">
        <v>274</v>
      </c>
      <c r="O165" s="27" t="s">
        <v>700</v>
      </c>
      <c r="P165" s="206">
        <v>2.08</v>
      </c>
      <c r="Q165" s="25" t="s">
        <v>185</v>
      </c>
    </row>
    <row r="166" spans="1:17" s="70" customFormat="1" ht="20" customHeight="1">
      <c r="A166" s="24" t="s">
        <v>192</v>
      </c>
      <c r="B166" s="21">
        <v>64140</v>
      </c>
      <c r="C166" s="27" t="s">
        <v>189</v>
      </c>
      <c r="D166" s="136">
        <v>1.98</v>
      </c>
      <c r="E166" s="25" t="s">
        <v>185</v>
      </c>
      <c r="F166" s="21">
        <v>104039</v>
      </c>
      <c r="G166" s="27" t="s">
        <v>395</v>
      </c>
      <c r="H166" s="347">
        <v>1.1879999999999999</v>
      </c>
      <c r="I166" s="218" t="s">
        <v>185</v>
      </c>
      <c r="J166" s="158" t="s">
        <v>584</v>
      </c>
      <c r="K166" s="151" t="s">
        <v>579</v>
      </c>
      <c r="L166" s="179">
        <v>1.8239999999999996</v>
      </c>
      <c r="M166" s="25" t="s">
        <v>185</v>
      </c>
      <c r="N166" s="186">
        <v>273</v>
      </c>
      <c r="O166" s="27" t="s">
        <v>700</v>
      </c>
      <c r="P166" s="206">
        <v>2.11</v>
      </c>
      <c r="Q166" s="25" t="s">
        <v>185</v>
      </c>
    </row>
    <row r="167" spans="1:17" s="70" customFormat="1" ht="20" customHeight="1">
      <c r="A167" s="24" t="s">
        <v>193</v>
      </c>
      <c r="B167" s="21">
        <v>43023</v>
      </c>
      <c r="C167" s="27" t="s">
        <v>194</v>
      </c>
      <c r="D167" s="136">
        <v>2.65</v>
      </c>
      <c r="E167" s="25" t="s">
        <v>185</v>
      </c>
      <c r="F167" s="21">
        <v>101507</v>
      </c>
      <c r="G167" s="27" t="s">
        <v>189</v>
      </c>
      <c r="H167" s="347">
        <v>1.728</v>
      </c>
      <c r="I167" s="218" t="s">
        <v>185</v>
      </c>
      <c r="J167" s="42" t="s">
        <v>585</v>
      </c>
      <c r="K167" s="27" t="s">
        <v>189</v>
      </c>
      <c r="L167" s="179">
        <v>1.9799999999999998</v>
      </c>
      <c r="M167" s="25" t="s">
        <v>185</v>
      </c>
      <c r="N167" s="186">
        <v>265</v>
      </c>
      <c r="O167" s="27" t="s">
        <v>715</v>
      </c>
      <c r="P167" s="206">
        <v>2.63</v>
      </c>
      <c r="Q167" s="25" t="s">
        <v>185</v>
      </c>
    </row>
    <row r="168" spans="1:17" s="70" customFormat="1" ht="20" customHeight="1">
      <c r="A168" s="24" t="s">
        <v>195</v>
      </c>
      <c r="B168" s="21">
        <v>35272</v>
      </c>
      <c r="C168" s="27" t="s">
        <v>183</v>
      </c>
      <c r="D168" s="136">
        <v>0.38</v>
      </c>
      <c r="E168" s="25" t="s">
        <v>196</v>
      </c>
      <c r="F168" s="21">
        <v>999174</v>
      </c>
      <c r="G168" s="27" t="s">
        <v>183</v>
      </c>
      <c r="H168" s="347">
        <v>0.252</v>
      </c>
      <c r="I168" s="218" t="s">
        <v>196</v>
      </c>
      <c r="J168" s="158" t="s">
        <v>586</v>
      </c>
      <c r="K168" s="151" t="s">
        <v>183</v>
      </c>
      <c r="L168" s="179">
        <v>0.29185185185185181</v>
      </c>
      <c r="M168" s="25" t="s">
        <v>196</v>
      </c>
      <c r="N168" s="186">
        <v>281</v>
      </c>
      <c r="O168" s="27" t="s">
        <v>183</v>
      </c>
      <c r="P168" s="206">
        <v>0.49</v>
      </c>
      <c r="Q168" s="25" t="s">
        <v>196</v>
      </c>
    </row>
    <row r="169" spans="1:17" s="70" customFormat="1" ht="20" customHeight="1">
      <c r="A169" s="24" t="s">
        <v>197</v>
      </c>
      <c r="B169" s="21">
        <v>42374</v>
      </c>
      <c r="C169" s="27" t="s">
        <v>183</v>
      </c>
      <c r="D169" s="136">
        <v>0.84</v>
      </c>
      <c r="E169" s="25" t="s">
        <v>198</v>
      </c>
      <c r="F169" s="21">
        <v>999176</v>
      </c>
      <c r="G169" s="27" t="s">
        <v>183</v>
      </c>
      <c r="H169" s="347">
        <v>0.45599999999999996</v>
      </c>
      <c r="I169" s="218" t="s">
        <v>198</v>
      </c>
      <c r="J169" s="158" t="s">
        <v>587</v>
      </c>
      <c r="K169" s="151" t="s">
        <v>183</v>
      </c>
      <c r="L169" s="179">
        <v>0.56159999999999999</v>
      </c>
      <c r="M169" s="25" t="s">
        <v>198</v>
      </c>
      <c r="N169" s="186">
        <v>285</v>
      </c>
      <c r="O169" s="27" t="s">
        <v>183</v>
      </c>
      <c r="P169" s="206">
        <v>0.92</v>
      </c>
      <c r="Q169" s="25" t="s">
        <v>198</v>
      </c>
    </row>
    <row r="170" spans="1:17" s="70" customFormat="1" ht="20" customHeight="1">
      <c r="A170" s="24" t="s">
        <v>199</v>
      </c>
      <c r="B170" s="43" t="s">
        <v>14</v>
      </c>
      <c r="C170" s="44" t="s">
        <v>14</v>
      </c>
      <c r="D170" s="285" t="s">
        <v>33</v>
      </c>
      <c r="E170" s="45" t="s">
        <v>14</v>
      </c>
      <c r="F170" s="21">
        <v>999178</v>
      </c>
      <c r="G170" s="27" t="s">
        <v>183</v>
      </c>
      <c r="H170" s="347">
        <v>0.32400000000000001</v>
      </c>
      <c r="I170" s="218" t="s">
        <v>196</v>
      </c>
      <c r="J170" s="229" t="s">
        <v>588</v>
      </c>
      <c r="K170" s="156" t="s">
        <v>183</v>
      </c>
      <c r="L170" s="179">
        <v>1.278904109589041</v>
      </c>
      <c r="M170" s="25" t="s">
        <v>196</v>
      </c>
      <c r="N170" s="186">
        <v>284</v>
      </c>
      <c r="O170" s="27" t="s">
        <v>701</v>
      </c>
      <c r="P170" s="206">
        <v>1.37</v>
      </c>
      <c r="Q170" s="25" t="s">
        <v>196</v>
      </c>
    </row>
    <row r="171" spans="1:17" s="70" customFormat="1" ht="20" customHeight="1">
      <c r="A171" s="24" t="s">
        <v>770</v>
      </c>
      <c r="B171" s="43" t="s">
        <v>14</v>
      </c>
      <c r="C171" s="44" t="s">
        <v>14</v>
      </c>
      <c r="D171" s="285" t="s">
        <v>33</v>
      </c>
      <c r="E171" s="45" t="s">
        <v>14</v>
      </c>
      <c r="F171" s="43" t="s">
        <v>14</v>
      </c>
      <c r="G171" s="44" t="s">
        <v>14</v>
      </c>
      <c r="H171" s="285" t="s">
        <v>33</v>
      </c>
      <c r="I171" s="45" t="s">
        <v>14</v>
      </c>
      <c r="J171" s="43" t="s">
        <v>14</v>
      </c>
      <c r="K171" s="44" t="s">
        <v>14</v>
      </c>
      <c r="L171" s="285" t="s">
        <v>33</v>
      </c>
      <c r="M171" s="45" t="s">
        <v>14</v>
      </c>
      <c r="N171" s="186">
        <v>13001</v>
      </c>
      <c r="O171" s="27" t="s">
        <v>717</v>
      </c>
      <c r="P171" s="206">
        <v>4.3600000000000003</v>
      </c>
      <c r="Q171" s="25" t="s">
        <v>196</v>
      </c>
    </row>
    <row r="172" spans="1:17" s="70" customFormat="1" ht="20" customHeight="1">
      <c r="A172" s="24" t="s">
        <v>201</v>
      </c>
      <c r="B172" s="21">
        <v>41905</v>
      </c>
      <c r="C172" s="27"/>
      <c r="D172" s="136">
        <v>13.1</v>
      </c>
      <c r="E172" s="25" t="s">
        <v>202</v>
      </c>
      <c r="F172" s="21">
        <v>197523</v>
      </c>
      <c r="G172" s="27" t="s">
        <v>396</v>
      </c>
      <c r="H172" s="347">
        <v>9.8399999999999981</v>
      </c>
      <c r="I172" s="218" t="s">
        <v>202</v>
      </c>
      <c r="J172" s="158" t="s">
        <v>590</v>
      </c>
      <c r="K172" s="151" t="s">
        <v>194</v>
      </c>
      <c r="L172" s="179">
        <v>9.8634146341463431</v>
      </c>
      <c r="M172" s="25" t="s">
        <v>202</v>
      </c>
      <c r="N172" s="186">
        <v>528</v>
      </c>
      <c r="O172" s="27" t="s">
        <v>396</v>
      </c>
      <c r="P172" s="206">
        <v>12.14</v>
      </c>
      <c r="Q172" s="25" t="s">
        <v>202</v>
      </c>
    </row>
    <row r="173" spans="1:17" s="70" customFormat="1" ht="20" customHeight="1">
      <c r="A173" s="24" t="s">
        <v>203</v>
      </c>
      <c r="B173" s="21">
        <v>41906</v>
      </c>
      <c r="C173" s="27"/>
      <c r="D173" s="136">
        <v>22.24</v>
      </c>
      <c r="E173" s="25" t="s">
        <v>202</v>
      </c>
      <c r="F173" s="21">
        <v>197535</v>
      </c>
      <c r="G173" s="27" t="s">
        <v>396</v>
      </c>
      <c r="H173" s="347">
        <v>15.36</v>
      </c>
      <c r="I173" s="218" t="s">
        <v>202</v>
      </c>
      <c r="J173" s="158" t="s">
        <v>591</v>
      </c>
      <c r="K173" s="151" t="s">
        <v>194</v>
      </c>
      <c r="L173" s="179">
        <v>24.524999999999999</v>
      </c>
      <c r="M173" s="25" t="s">
        <v>202</v>
      </c>
      <c r="N173" s="186">
        <v>529</v>
      </c>
      <c r="O173" s="27" t="s">
        <v>396</v>
      </c>
      <c r="P173" s="206">
        <v>20.41</v>
      </c>
      <c r="Q173" s="25" t="s">
        <v>202</v>
      </c>
    </row>
    <row r="174" spans="1:17" s="70" customFormat="1" ht="20" customHeight="1">
      <c r="A174" s="24" t="s">
        <v>204</v>
      </c>
      <c r="B174" s="21">
        <v>42644</v>
      </c>
      <c r="C174" s="27"/>
      <c r="D174" s="136">
        <v>6.7</v>
      </c>
      <c r="E174" s="25" t="s">
        <v>202</v>
      </c>
      <c r="F174" s="21">
        <v>197508</v>
      </c>
      <c r="G174" s="27" t="s">
        <v>396</v>
      </c>
      <c r="H174" s="136">
        <v>4.7519999999999998</v>
      </c>
      <c r="I174" s="218" t="s">
        <v>202</v>
      </c>
      <c r="J174" s="159" t="s">
        <v>592</v>
      </c>
      <c r="K174" s="151" t="s">
        <v>194</v>
      </c>
      <c r="L174" s="360">
        <v>4.2714285714285714</v>
      </c>
      <c r="M174" s="25" t="s">
        <v>202</v>
      </c>
      <c r="N174" s="194">
        <v>524</v>
      </c>
      <c r="O174" s="27" t="s">
        <v>396</v>
      </c>
      <c r="P174" s="206">
        <v>5.99</v>
      </c>
      <c r="Q174" s="25" t="s">
        <v>202</v>
      </c>
    </row>
    <row r="175" spans="1:17" s="70" customFormat="1" ht="20" customHeight="1">
      <c r="A175" s="24" t="s">
        <v>205</v>
      </c>
      <c r="B175" s="21">
        <v>36606</v>
      </c>
      <c r="C175" s="27"/>
      <c r="D175" s="136">
        <v>10.83</v>
      </c>
      <c r="E175" s="25" t="s">
        <v>202</v>
      </c>
      <c r="F175" s="21">
        <v>197511</v>
      </c>
      <c r="G175" s="27" t="s">
        <v>396</v>
      </c>
      <c r="H175" s="347">
        <v>7.8840000000000003</v>
      </c>
      <c r="I175" s="218" t="s">
        <v>202</v>
      </c>
      <c r="J175" s="158" t="s">
        <v>593</v>
      </c>
      <c r="K175" s="151" t="s">
        <v>194</v>
      </c>
      <c r="L175" s="179">
        <v>10.542857142857143</v>
      </c>
      <c r="M175" s="25" t="s">
        <v>202</v>
      </c>
      <c r="N175" s="194">
        <v>525</v>
      </c>
      <c r="O175" s="27" t="s">
        <v>396</v>
      </c>
      <c r="P175" s="206">
        <v>9.6999999999999993</v>
      </c>
      <c r="Q175" s="25" t="s">
        <v>202</v>
      </c>
    </row>
    <row r="176" spans="1:17" s="70" customFormat="1" ht="20" customHeight="1">
      <c r="A176" s="24" t="s">
        <v>206</v>
      </c>
      <c r="B176" s="21">
        <v>16912</v>
      </c>
      <c r="C176" s="27"/>
      <c r="D176" s="136">
        <v>8.76</v>
      </c>
      <c r="E176" s="25" t="s">
        <v>202</v>
      </c>
      <c r="F176" s="21">
        <v>197503</v>
      </c>
      <c r="G176" s="27" t="s">
        <v>396</v>
      </c>
      <c r="H176" s="136">
        <v>7.3919999999999995</v>
      </c>
      <c r="I176" s="218" t="s">
        <v>202</v>
      </c>
      <c r="J176" s="160" t="s">
        <v>459</v>
      </c>
      <c r="K176" s="161"/>
      <c r="L176" s="182"/>
      <c r="M176" s="25" t="s">
        <v>202</v>
      </c>
      <c r="N176" s="194">
        <v>524</v>
      </c>
      <c r="O176" s="27" t="s">
        <v>396</v>
      </c>
      <c r="P176" s="369">
        <v>5.99</v>
      </c>
      <c r="Q176" s="25" t="s">
        <v>202</v>
      </c>
    </row>
    <row r="177" spans="1:17" s="70" customFormat="1" ht="20" customHeight="1">
      <c r="A177" s="82" t="s">
        <v>207</v>
      </c>
      <c r="B177" s="21">
        <v>43027</v>
      </c>
      <c r="C177" s="27"/>
      <c r="D177" s="136">
        <v>2.33</v>
      </c>
      <c r="E177" s="25" t="s">
        <v>202</v>
      </c>
      <c r="F177" s="21">
        <v>150128</v>
      </c>
      <c r="G177" s="27" t="s">
        <v>397</v>
      </c>
      <c r="H177" s="347">
        <v>1.68</v>
      </c>
      <c r="I177" s="218" t="s">
        <v>202</v>
      </c>
      <c r="J177" s="158" t="s">
        <v>594</v>
      </c>
      <c r="K177" s="151" t="s">
        <v>595</v>
      </c>
      <c r="L177" s="179">
        <v>1.952</v>
      </c>
      <c r="M177" s="25" t="s">
        <v>202</v>
      </c>
      <c r="N177" s="186" t="s">
        <v>718</v>
      </c>
      <c r="O177" s="27" t="s">
        <v>719</v>
      </c>
      <c r="P177" s="206">
        <v>4.5199999999999996</v>
      </c>
      <c r="Q177" s="25" t="s">
        <v>202</v>
      </c>
    </row>
    <row r="178" spans="1:17" s="70" customFormat="1" ht="20" customHeight="1">
      <c r="A178" s="82" t="s">
        <v>208</v>
      </c>
      <c r="B178" s="21">
        <v>43028</v>
      </c>
      <c r="C178" s="27"/>
      <c r="D178" s="136">
        <v>3.65</v>
      </c>
      <c r="E178" s="25" t="s">
        <v>202</v>
      </c>
      <c r="F178" s="21">
        <v>150211</v>
      </c>
      <c r="G178" s="27" t="s">
        <v>397</v>
      </c>
      <c r="H178" s="136">
        <f>1.68*2</f>
        <v>3.36</v>
      </c>
      <c r="I178" s="218" t="s">
        <v>229</v>
      </c>
      <c r="J178" s="160" t="s">
        <v>596</v>
      </c>
      <c r="K178" s="151" t="s">
        <v>595</v>
      </c>
      <c r="L178" s="360">
        <v>3.0399999999999996</v>
      </c>
      <c r="M178" s="25" t="s">
        <v>202</v>
      </c>
      <c r="N178" s="186" t="s">
        <v>720</v>
      </c>
      <c r="O178" s="27" t="s">
        <v>719</v>
      </c>
      <c r="P178" s="206">
        <v>8.36</v>
      </c>
      <c r="Q178" s="25" t="s">
        <v>202</v>
      </c>
    </row>
    <row r="179" spans="1:17" s="70" customFormat="1" ht="20" customHeight="1">
      <c r="A179" s="82" t="s">
        <v>209</v>
      </c>
      <c r="B179" s="21">
        <v>22669</v>
      </c>
      <c r="C179" s="27"/>
      <c r="D179" s="136">
        <v>6.11</v>
      </c>
      <c r="E179" s="25" t="s">
        <v>202</v>
      </c>
      <c r="F179" s="21">
        <v>150326</v>
      </c>
      <c r="G179" s="27" t="s">
        <v>397</v>
      </c>
      <c r="H179" s="136">
        <v>3.492</v>
      </c>
      <c r="I179" s="218" t="s">
        <v>202</v>
      </c>
      <c r="J179" s="160" t="s">
        <v>459</v>
      </c>
      <c r="K179" s="161"/>
      <c r="L179" s="21"/>
      <c r="M179" s="25" t="s">
        <v>202</v>
      </c>
      <c r="N179" s="186">
        <v>317</v>
      </c>
      <c r="O179" s="27" t="s">
        <v>719</v>
      </c>
      <c r="P179" s="369">
        <v>2.36</v>
      </c>
      <c r="Q179" s="25" t="s">
        <v>202</v>
      </c>
    </row>
    <row r="180" spans="1:17" s="70" customFormat="1" ht="20" customHeight="1">
      <c r="A180" s="82" t="s">
        <v>210</v>
      </c>
      <c r="B180" s="21">
        <v>22809</v>
      </c>
      <c r="C180" s="27"/>
      <c r="D180" s="136">
        <v>7.82</v>
      </c>
      <c r="E180" s="25" t="s">
        <v>202</v>
      </c>
      <c r="F180" s="21">
        <v>150267</v>
      </c>
      <c r="G180" s="27" t="s">
        <v>397</v>
      </c>
      <c r="H180" s="347">
        <f>2.484*2</f>
        <v>4.968</v>
      </c>
      <c r="I180" s="218" t="s">
        <v>229</v>
      </c>
      <c r="J180" s="158" t="s">
        <v>597</v>
      </c>
      <c r="K180" s="151" t="s">
        <v>595</v>
      </c>
      <c r="L180" s="179">
        <v>6.2079999999999993</v>
      </c>
      <c r="M180" s="25" t="s">
        <v>202</v>
      </c>
      <c r="N180" s="186">
        <v>13005</v>
      </c>
      <c r="O180" s="27" t="s">
        <v>717</v>
      </c>
      <c r="P180" s="206">
        <v>12.96</v>
      </c>
      <c r="Q180" s="25" t="s">
        <v>202</v>
      </c>
    </row>
    <row r="181" spans="1:17" s="70" customFormat="1" ht="20" customHeight="1">
      <c r="A181" s="82" t="s">
        <v>211</v>
      </c>
      <c r="B181" s="21">
        <v>64155</v>
      </c>
      <c r="C181" s="27"/>
      <c r="D181" s="136">
        <v>5.3</v>
      </c>
      <c r="E181" s="25" t="s">
        <v>202</v>
      </c>
      <c r="F181" s="21">
        <v>150267</v>
      </c>
      <c r="G181" s="27" t="s">
        <v>397</v>
      </c>
      <c r="H181" s="136">
        <f>2.484*2</f>
        <v>4.968</v>
      </c>
      <c r="I181" s="218" t="s">
        <v>229</v>
      </c>
      <c r="J181" s="42" t="s">
        <v>598</v>
      </c>
      <c r="K181" s="151" t="s">
        <v>595</v>
      </c>
      <c r="L181" s="179">
        <v>1.5840000000000001</v>
      </c>
      <c r="M181" s="25" t="s">
        <v>229</v>
      </c>
      <c r="N181" s="186">
        <v>318</v>
      </c>
      <c r="O181" s="27" t="s">
        <v>719</v>
      </c>
      <c r="P181" s="206">
        <v>4.87</v>
      </c>
      <c r="Q181" s="25" t="s">
        <v>202</v>
      </c>
    </row>
    <row r="182" spans="1:17" s="70" customFormat="1" ht="20" customHeight="1">
      <c r="A182" s="82" t="s">
        <v>212</v>
      </c>
      <c r="B182" s="21">
        <v>58400</v>
      </c>
      <c r="C182" s="27" t="s">
        <v>178</v>
      </c>
      <c r="D182" s="136">
        <v>13.24</v>
      </c>
      <c r="E182" s="25" t="s">
        <v>771</v>
      </c>
      <c r="F182" s="21">
        <v>602747</v>
      </c>
      <c r="G182" s="27" t="s">
        <v>156</v>
      </c>
      <c r="H182" s="136">
        <v>0.99599999999999989</v>
      </c>
      <c r="I182" s="218" t="s">
        <v>214</v>
      </c>
      <c r="J182" s="42" t="s">
        <v>599</v>
      </c>
      <c r="K182" s="62"/>
      <c r="L182" s="136"/>
      <c r="M182" s="461"/>
      <c r="N182" s="186">
        <v>320</v>
      </c>
      <c r="O182" s="27" t="s">
        <v>721</v>
      </c>
      <c r="P182" s="206">
        <v>10.44</v>
      </c>
      <c r="Q182" s="25" t="s">
        <v>771</v>
      </c>
    </row>
    <row r="183" spans="1:17" s="70" customFormat="1" ht="20" customHeight="1">
      <c r="A183" s="24" t="s">
        <v>213</v>
      </c>
      <c r="B183" s="21">
        <v>48656</v>
      </c>
      <c r="C183" s="27"/>
      <c r="D183" s="136">
        <v>0.99</v>
      </c>
      <c r="E183" s="25" t="s">
        <v>214</v>
      </c>
      <c r="F183" s="21">
        <v>155200</v>
      </c>
      <c r="G183" s="27" t="s">
        <v>395</v>
      </c>
      <c r="H183" s="347">
        <v>0.6</v>
      </c>
      <c r="I183" s="218" t="s">
        <v>214</v>
      </c>
      <c r="J183" s="220" t="s">
        <v>600</v>
      </c>
      <c r="K183" s="162" t="s">
        <v>579</v>
      </c>
      <c r="L183" s="179">
        <v>0.9507692307692307</v>
      </c>
      <c r="M183" s="25" t="s">
        <v>214</v>
      </c>
      <c r="N183" s="186">
        <v>325</v>
      </c>
      <c r="O183" s="27" t="s">
        <v>721</v>
      </c>
      <c r="P183" s="206">
        <v>1.02</v>
      </c>
      <c r="Q183" s="25" t="s">
        <v>214</v>
      </c>
    </row>
    <row r="184" spans="1:17" s="70" customFormat="1" ht="20" customHeight="1">
      <c r="A184" s="24" t="s">
        <v>215</v>
      </c>
      <c r="B184" s="21">
        <v>48658</v>
      </c>
      <c r="C184" s="27"/>
      <c r="D184" s="136">
        <v>1.2</v>
      </c>
      <c r="E184" s="25" t="s">
        <v>214</v>
      </c>
      <c r="F184" s="21">
        <v>155309</v>
      </c>
      <c r="G184" s="27" t="s">
        <v>395</v>
      </c>
      <c r="H184" s="347">
        <v>0.78</v>
      </c>
      <c r="I184" s="218" t="s">
        <v>214</v>
      </c>
      <c r="J184" s="220" t="s">
        <v>601</v>
      </c>
      <c r="K184" s="162" t="s">
        <v>579</v>
      </c>
      <c r="L184" s="179">
        <v>1.2092307692307691</v>
      </c>
      <c r="M184" s="25" t="s">
        <v>214</v>
      </c>
      <c r="N184" s="186">
        <v>326</v>
      </c>
      <c r="O184" s="27" t="s">
        <v>721</v>
      </c>
      <c r="P184" s="206">
        <v>1.38</v>
      </c>
      <c r="Q184" s="25" t="s">
        <v>214</v>
      </c>
    </row>
    <row r="185" spans="1:17" s="70" customFormat="1" ht="20" customHeight="1">
      <c r="A185" s="24" t="s">
        <v>216</v>
      </c>
      <c r="B185" s="21">
        <v>48660</v>
      </c>
      <c r="C185" s="27"/>
      <c r="D185" s="136">
        <v>1.42</v>
      </c>
      <c r="E185" s="25" t="s">
        <v>214</v>
      </c>
      <c r="F185" s="21">
        <v>155317</v>
      </c>
      <c r="G185" s="27" t="s">
        <v>395</v>
      </c>
      <c r="H185" s="347">
        <v>0.97199999999999998</v>
      </c>
      <c r="I185" s="218" t="s">
        <v>214</v>
      </c>
      <c r="J185" s="220" t="s">
        <v>602</v>
      </c>
      <c r="K185" s="162" t="s">
        <v>579</v>
      </c>
      <c r="L185" s="179">
        <v>1.4584615384615385</v>
      </c>
      <c r="M185" s="25" t="s">
        <v>214</v>
      </c>
      <c r="N185" s="186">
        <v>328</v>
      </c>
      <c r="O185" s="27" t="s">
        <v>721</v>
      </c>
      <c r="P185" s="206">
        <v>1.66</v>
      </c>
      <c r="Q185" s="25" t="s">
        <v>214</v>
      </c>
    </row>
    <row r="186" spans="1:17" s="70" customFormat="1" ht="20" customHeight="1">
      <c r="A186" s="24" t="s">
        <v>217</v>
      </c>
      <c r="B186" s="21">
        <v>48662</v>
      </c>
      <c r="C186" s="27"/>
      <c r="D186" s="136">
        <v>1.88</v>
      </c>
      <c r="E186" s="25" t="s">
        <v>214</v>
      </c>
      <c r="F186" s="21">
        <v>155325</v>
      </c>
      <c r="G186" s="27" t="s">
        <v>395</v>
      </c>
      <c r="H186" s="347">
        <v>1.1639999999999999</v>
      </c>
      <c r="I186" s="218" t="s">
        <v>214</v>
      </c>
      <c r="J186" s="220" t="s">
        <v>603</v>
      </c>
      <c r="K186" s="162" t="s">
        <v>579</v>
      </c>
      <c r="L186" s="179">
        <v>1.9636363636363634</v>
      </c>
      <c r="M186" s="25" t="s">
        <v>214</v>
      </c>
      <c r="N186" s="186">
        <v>330</v>
      </c>
      <c r="O186" s="27" t="s">
        <v>721</v>
      </c>
      <c r="P186" s="206">
        <v>2.58</v>
      </c>
      <c r="Q186" s="25" t="s">
        <v>214</v>
      </c>
    </row>
    <row r="187" spans="1:17" s="70" customFormat="1" ht="20" customHeight="1">
      <c r="A187" s="24" t="s">
        <v>218</v>
      </c>
      <c r="B187" s="71">
        <v>48664</v>
      </c>
      <c r="C187" s="27"/>
      <c r="D187" s="136">
        <v>2.23</v>
      </c>
      <c r="E187" s="25" t="s">
        <v>214</v>
      </c>
      <c r="F187" s="71">
        <v>155333</v>
      </c>
      <c r="G187" s="27" t="s">
        <v>395</v>
      </c>
      <c r="H187" s="347">
        <v>1.3440000000000001</v>
      </c>
      <c r="I187" s="218" t="s">
        <v>214</v>
      </c>
      <c r="J187" s="220" t="s">
        <v>604</v>
      </c>
      <c r="K187" s="162" t="s">
        <v>579</v>
      </c>
      <c r="L187" s="179">
        <v>2.0709677419354837</v>
      </c>
      <c r="M187" s="25" t="s">
        <v>214</v>
      </c>
      <c r="N187" s="194">
        <v>329</v>
      </c>
      <c r="O187" s="27" t="s">
        <v>721</v>
      </c>
      <c r="P187" s="206">
        <v>2.35</v>
      </c>
      <c r="Q187" s="25" t="s">
        <v>214</v>
      </c>
    </row>
    <row r="188" spans="1:17" s="70" customFormat="1" ht="20" customHeight="1" thickBot="1">
      <c r="A188" s="24" t="s">
        <v>219</v>
      </c>
      <c r="B188" s="71">
        <v>48548</v>
      </c>
      <c r="C188" s="27"/>
      <c r="D188" s="136">
        <v>3.58</v>
      </c>
      <c r="E188" s="25" t="s">
        <v>214</v>
      </c>
      <c r="F188" s="71">
        <v>155417</v>
      </c>
      <c r="G188" s="27" t="s">
        <v>395</v>
      </c>
      <c r="H188" s="347">
        <v>1.9919999999999998</v>
      </c>
      <c r="I188" s="218" t="s">
        <v>214</v>
      </c>
      <c r="J188" s="230" t="s">
        <v>605</v>
      </c>
      <c r="K188" s="231" t="s">
        <v>579</v>
      </c>
      <c r="L188" s="179">
        <v>3.1548387096774193</v>
      </c>
      <c r="M188" s="50" t="s">
        <v>214</v>
      </c>
      <c r="N188" s="194">
        <v>12106</v>
      </c>
      <c r="O188" s="27" t="s">
        <v>721</v>
      </c>
      <c r="P188" s="206">
        <v>6.2</v>
      </c>
      <c r="Q188" s="25" t="s">
        <v>214</v>
      </c>
    </row>
    <row r="189" spans="1:17" s="15" customFormat="1" ht="20" customHeight="1" thickBot="1">
      <c r="A189" s="54" t="s">
        <v>220</v>
      </c>
      <c r="B189" s="284"/>
      <c r="C189" s="36"/>
      <c r="D189" s="141"/>
      <c r="E189" s="36"/>
      <c r="F189" s="35"/>
      <c r="G189" s="36"/>
      <c r="H189" s="141"/>
      <c r="I189" s="36"/>
      <c r="J189" s="12"/>
      <c r="K189" s="13"/>
      <c r="L189" s="134"/>
      <c r="M189" s="13"/>
      <c r="N189" s="192"/>
      <c r="O189" s="36"/>
      <c r="P189" s="209" t="s">
        <v>699</v>
      </c>
      <c r="Q189" s="37"/>
    </row>
    <row r="190" spans="1:17" s="70" customFormat="1" ht="20" customHeight="1">
      <c r="A190" s="24" t="s">
        <v>221</v>
      </c>
      <c r="B190" s="21" t="s">
        <v>222</v>
      </c>
      <c r="C190" s="27" t="s">
        <v>61</v>
      </c>
      <c r="D190" s="136">
        <v>1.39</v>
      </c>
      <c r="E190" s="25" t="s">
        <v>223</v>
      </c>
      <c r="F190" s="21">
        <v>483602</v>
      </c>
      <c r="G190" s="27" t="s">
        <v>226</v>
      </c>
      <c r="H190" s="347">
        <v>1.24</v>
      </c>
      <c r="I190" s="218" t="s">
        <v>223</v>
      </c>
      <c r="J190" s="157" t="s">
        <v>606</v>
      </c>
      <c r="K190" s="155" t="s">
        <v>345</v>
      </c>
      <c r="L190" s="140">
        <v>1.5696000000000001</v>
      </c>
      <c r="M190" s="40" t="s">
        <v>223</v>
      </c>
      <c r="N190" s="186">
        <v>167</v>
      </c>
      <c r="O190" s="27" t="s">
        <v>19</v>
      </c>
      <c r="P190" s="206">
        <v>1.7</v>
      </c>
      <c r="Q190" s="25" t="s">
        <v>223</v>
      </c>
    </row>
    <row r="191" spans="1:17" s="70" customFormat="1" ht="20" customHeight="1">
      <c r="A191" s="24" t="s">
        <v>224</v>
      </c>
      <c r="B191" s="83" t="s">
        <v>225</v>
      </c>
      <c r="C191" s="27" t="s">
        <v>226</v>
      </c>
      <c r="D191" s="347">
        <v>1.5</v>
      </c>
      <c r="E191" s="25" t="s">
        <v>223</v>
      </c>
      <c r="F191" s="83">
        <v>487108</v>
      </c>
      <c r="G191" s="27" t="s">
        <v>226</v>
      </c>
      <c r="H191" s="136">
        <v>1.72</v>
      </c>
      <c r="I191" s="218" t="s">
        <v>223</v>
      </c>
      <c r="J191" s="159" t="s">
        <v>607</v>
      </c>
      <c r="K191" s="151" t="s">
        <v>345</v>
      </c>
      <c r="L191" s="179">
        <v>1.9846153846153844</v>
      </c>
      <c r="M191" s="25" t="s">
        <v>223</v>
      </c>
      <c r="N191" s="186" t="s">
        <v>722</v>
      </c>
      <c r="O191" s="27" t="s">
        <v>345</v>
      </c>
      <c r="P191" s="206">
        <v>1.37</v>
      </c>
      <c r="Q191" s="25" t="s">
        <v>223</v>
      </c>
    </row>
    <row r="192" spans="1:17" s="70" customFormat="1" ht="20" customHeight="1">
      <c r="A192" s="24" t="s">
        <v>227</v>
      </c>
      <c r="B192" s="83" t="s">
        <v>228</v>
      </c>
      <c r="C192" s="27" t="s">
        <v>61</v>
      </c>
      <c r="D192" s="136">
        <v>0.91</v>
      </c>
      <c r="E192" s="25" t="s">
        <v>229</v>
      </c>
      <c r="F192" s="83">
        <v>487421</v>
      </c>
      <c r="G192" s="27" t="s">
        <v>226</v>
      </c>
      <c r="H192" s="136">
        <v>1.044</v>
      </c>
      <c r="I192" s="218" t="s">
        <v>229</v>
      </c>
      <c r="J192" s="159" t="s">
        <v>608</v>
      </c>
      <c r="K192" s="151" t="s">
        <v>345</v>
      </c>
      <c r="L192" s="179">
        <v>1.1430769230769229</v>
      </c>
      <c r="M192" s="25" t="s">
        <v>229</v>
      </c>
      <c r="N192" s="186" t="s">
        <v>723</v>
      </c>
      <c r="O192" s="27" t="s">
        <v>19</v>
      </c>
      <c r="P192" s="369">
        <v>0.85</v>
      </c>
      <c r="Q192" s="25" t="s">
        <v>229</v>
      </c>
    </row>
    <row r="193" spans="1:17" s="70" customFormat="1" ht="20" customHeight="1">
      <c r="A193" s="84" t="s">
        <v>230</v>
      </c>
      <c r="B193" s="21">
        <v>64235</v>
      </c>
      <c r="C193" s="27" t="s">
        <v>181</v>
      </c>
      <c r="D193" s="136">
        <v>4.99</v>
      </c>
      <c r="E193" s="25" t="s">
        <v>202</v>
      </c>
      <c r="F193" s="21">
        <v>525402</v>
      </c>
      <c r="G193" s="27" t="s">
        <v>189</v>
      </c>
      <c r="H193" s="347">
        <v>4.3440000000000003</v>
      </c>
      <c r="I193" s="218" t="s">
        <v>202</v>
      </c>
      <c r="J193" s="159" t="s">
        <v>609</v>
      </c>
      <c r="K193" s="156" t="s">
        <v>345</v>
      </c>
      <c r="L193" s="179">
        <v>4.9499999999999984</v>
      </c>
      <c r="M193" s="25" t="s">
        <v>202</v>
      </c>
      <c r="N193" s="186">
        <v>1048</v>
      </c>
      <c r="O193" s="27" t="s">
        <v>345</v>
      </c>
      <c r="P193" s="206">
        <v>5.35</v>
      </c>
      <c r="Q193" s="25" t="s">
        <v>202</v>
      </c>
    </row>
    <row r="194" spans="1:17" s="70" customFormat="1" ht="29" customHeight="1" thickBot="1">
      <c r="A194" s="85" t="s">
        <v>231</v>
      </c>
      <c r="B194" s="86"/>
      <c r="C194" s="87"/>
      <c r="D194" s="273"/>
      <c r="E194" s="88"/>
      <c r="F194" s="86"/>
      <c r="G194" s="87"/>
      <c r="H194" s="273"/>
      <c r="I194" s="224"/>
      <c r="J194" s="225"/>
      <c r="K194" s="226"/>
      <c r="L194" s="138"/>
      <c r="M194" s="227"/>
      <c r="N194" s="196"/>
      <c r="O194" s="87"/>
      <c r="P194" s="274"/>
      <c r="Q194" s="88"/>
    </row>
    <row r="195" spans="1:17" s="15" customFormat="1" ht="20" customHeight="1" thickBot="1">
      <c r="A195" s="54" t="s">
        <v>232</v>
      </c>
      <c r="B195" s="284"/>
      <c r="C195" s="36"/>
      <c r="D195" s="141"/>
      <c r="E195" s="36"/>
      <c r="F195" s="35"/>
      <c r="G195" s="36"/>
      <c r="H195" s="141"/>
      <c r="I195" s="36"/>
      <c r="J195" s="55"/>
      <c r="K195" s="56"/>
      <c r="L195" s="139"/>
      <c r="M195" s="56"/>
      <c r="N195" s="192"/>
      <c r="O195" s="36"/>
      <c r="P195" s="209" t="s">
        <v>699</v>
      </c>
      <c r="Q195" s="37"/>
    </row>
    <row r="196" spans="1:17" s="70" customFormat="1" ht="20" customHeight="1">
      <c r="A196" s="46" t="s">
        <v>233</v>
      </c>
      <c r="B196" s="89">
        <v>68250</v>
      </c>
      <c r="C196" s="39" t="s">
        <v>8</v>
      </c>
      <c r="D196" s="140">
        <v>1.1200000000000001</v>
      </c>
      <c r="E196" s="40" t="s">
        <v>234</v>
      </c>
      <c r="F196" s="89">
        <v>605063</v>
      </c>
      <c r="G196" s="39" t="s">
        <v>156</v>
      </c>
      <c r="H196" s="140">
        <v>0.76800000000000002</v>
      </c>
      <c r="I196" s="217" t="s">
        <v>234</v>
      </c>
      <c r="J196" s="157" t="s">
        <v>610</v>
      </c>
      <c r="K196" s="154" t="s">
        <v>514</v>
      </c>
      <c r="L196" s="140">
        <v>1.0720000000000001</v>
      </c>
      <c r="M196" s="40" t="s">
        <v>234</v>
      </c>
      <c r="N196" s="195">
        <v>11857</v>
      </c>
      <c r="O196" s="39" t="s">
        <v>612</v>
      </c>
      <c r="P196" s="451">
        <v>0.54</v>
      </c>
      <c r="Q196" s="40" t="s">
        <v>234</v>
      </c>
    </row>
    <row r="197" spans="1:17" s="70" customFormat="1" ht="20" customHeight="1">
      <c r="A197" s="46" t="s">
        <v>235</v>
      </c>
      <c r="B197" s="42">
        <v>61331</v>
      </c>
      <c r="C197" s="27" t="s">
        <v>181</v>
      </c>
      <c r="D197" s="136">
        <v>0.28000000000000003</v>
      </c>
      <c r="E197" s="25" t="s">
        <v>236</v>
      </c>
      <c r="F197" s="42" t="s">
        <v>398</v>
      </c>
      <c r="G197" s="27" t="s">
        <v>156</v>
      </c>
      <c r="H197" s="347">
        <f>1.2/8</f>
        <v>0.15</v>
      </c>
      <c r="I197" s="218" t="s">
        <v>236</v>
      </c>
      <c r="J197" s="220" t="s">
        <v>611</v>
      </c>
      <c r="K197" s="163" t="s">
        <v>612</v>
      </c>
      <c r="L197" s="179">
        <v>0.29538461538461536</v>
      </c>
      <c r="M197" s="25" t="s">
        <v>236</v>
      </c>
      <c r="N197" s="186">
        <v>1728</v>
      </c>
      <c r="O197" s="27" t="s">
        <v>612</v>
      </c>
      <c r="P197" s="206">
        <v>0.25</v>
      </c>
      <c r="Q197" s="25" t="s">
        <v>236</v>
      </c>
    </row>
    <row r="198" spans="1:17" s="70" customFormat="1" ht="20" customHeight="1">
      <c r="A198" s="90" t="s">
        <v>237</v>
      </c>
      <c r="B198" s="42">
        <v>23535</v>
      </c>
      <c r="C198" s="27" t="s">
        <v>181</v>
      </c>
      <c r="D198" s="136">
        <v>2.15</v>
      </c>
      <c r="E198" s="25" t="s">
        <v>238</v>
      </c>
      <c r="F198" s="42">
        <v>682522</v>
      </c>
      <c r="G198" s="27" t="s">
        <v>399</v>
      </c>
      <c r="H198" s="347">
        <v>1.3919999999999999</v>
      </c>
      <c r="I198" s="218" t="s">
        <v>238</v>
      </c>
      <c r="J198" s="160" t="s">
        <v>613</v>
      </c>
      <c r="K198" s="161" t="s">
        <v>156</v>
      </c>
      <c r="L198" s="179">
        <v>2.415</v>
      </c>
      <c r="M198" s="25" t="s">
        <v>238</v>
      </c>
      <c r="N198" s="186">
        <v>1631</v>
      </c>
      <c r="O198" s="27" t="s">
        <v>724</v>
      </c>
      <c r="P198" s="206">
        <v>2.63</v>
      </c>
      <c r="Q198" s="25" t="s">
        <v>238</v>
      </c>
    </row>
    <row r="199" spans="1:17" s="70" customFormat="1" ht="20" customHeight="1">
      <c r="A199" s="90" t="s">
        <v>239</v>
      </c>
      <c r="B199" s="42">
        <v>23536</v>
      </c>
      <c r="C199" s="27" t="s">
        <v>181</v>
      </c>
      <c r="D199" s="136">
        <v>1.88</v>
      </c>
      <c r="E199" s="25" t="s">
        <v>240</v>
      </c>
      <c r="F199" s="42">
        <v>690327</v>
      </c>
      <c r="G199" s="27" t="s">
        <v>400</v>
      </c>
      <c r="H199" s="347">
        <f>1.74/10</f>
        <v>0.17399999999999999</v>
      </c>
      <c r="I199" s="218" t="s">
        <v>240</v>
      </c>
      <c r="J199" s="158" t="s">
        <v>614</v>
      </c>
      <c r="K199" s="80" t="s">
        <v>156</v>
      </c>
      <c r="L199" s="179">
        <v>2.9249999999999998</v>
      </c>
      <c r="M199" s="25" t="s">
        <v>240</v>
      </c>
      <c r="N199" s="186">
        <v>1632</v>
      </c>
      <c r="O199" s="27" t="s">
        <v>724</v>
      </c>
      <c r="P199" s="206">
        <v>0.37</v>
      </c>
      <c r="Q199" s="25" t="s">
        <v>240</v>
      </c>
    </row>
    <row r="200" spans="1:17" s="70" customFormat="1" ht="20" customHeight="1">
      <c r="A200" s="90" t="s">
        <v>241</v>
      </c>
      <c r="B200" s="42">
        <v>64190</v>
      </c>
      <c r="C200" s="27" t="s">
        <v>242</v>
      </c>
      <c r="D200" s="136">
        <v>1.81</v>
      </c>
      <c r="E200" s="25" t="s">
        <v>214</v>
      </c>
      <c r="F200" s="42">
        <v>703508</v>
      </c>
      <c r="G200" s="27" t="s">
        <v>400</v>
      </c>
      <c r="H200" s="347">
        <v>0.80400000000000005</v>
      </c>
      <c r="I200" s="218" t="s">
        <v>214</v>
      </c>
      <c r="J200" s="159" t="s">
        <v>615</v>
      </c>
      <c r="K200" s="65" t="s">
        <v>400</v>
      </c>
      <c r="L200" s="179">
        <v>1.0880000000000001</v>
      </c>
      <c r="M200" s="25" t="s">
        <v>214</v>
      </c>
      <c r="N200" s="186">
        <v>1846</v>
      </c>
      <c r="O200" s="27" t="s">
        <v>612</v>
      </c>
      <c r="P200" s="206">
        <v>0.89</v>
      </c>
      <c r="Q200" s="25" t="s">
        <v>214</v>
      </c>
    </row>
    <row r="201" spans="1:17" s="70" customFormat="1" ht="20" customHeight="1">
      <c r="A201" s="90" t="s">
        <v>243</v>
      </c>
      <c r="B201" s="42">
        <v>64189</v>
      </c>
      <c r="C201" s="27" t="s">
        <v>242</v>
      </c>
      <c r="D201" s="136">
        <v>1.2</v>
      </c>
      <c r="E201" s="25" t="s">
        <v>214</v>
      </c>
      <c r="F201" s="42">
        <v>703519</v>
      </c>
      <c r="G201" s="27" t="s">
        <v>400</v>
      </c>
      <c r="H201" s="136">
        <v>0.49199999999999994</v>
      </c>
      <c r="I201" s="218" t="s">
        <v>214</v>
      </c>
      <c r="J201" s="42" t="s">
        <v>616</v>
      </c>
      <c r="K201" s="27" t="s">
        <v>156</v>
      </c>
      <c r="L201" s="179">
        <v>0.7360000000000001</v>
      </c>
      <c r="M201" s="25" t="s">
        <v>214</v>
      </c>
      <c r="N201" s="186">
        <v>1843</v>
      </c>
      <c r="O201" s="27" t="s">
        <v>719</v>
      </c>
      <c r="P201" s="369">
        <v>0.28999999999999998</v>
      </c>
      <c r="Q201" s="25" t="s">
        <v>214</v>
      </c>
    </row>
    <row r="202" spans="1:17" s="70" customFormat="1" ht="20" customHeight="1">
      <c r="A202" s="90" t="s">
        <v>244</v>
      </c>
      <c r="B202" s="42">
        <v>59936</v>
      </c>
      <c r="C202" s="27" t="s">
        <v>156</v>
      </c>
      <c r="D202" s="136">
        <v>0.88</v>
      </c>
      <c r="E202" s="25" t="s">
        <v>214</v>
      </c>
      <c r="F202" s="42">
        <v>701345</v>
      </c>
      <c r="G202" s="27" t="s">
        <v>156</v>
      </c>
      <c r="H202" s="136">
        <v>0.94799999999999995</v>
      </c>
      <c r="I202" s="218" t="s">
        <v>214</v>
      </c>
      <c r="J202" s="42" t="s">
        <v>617</v>
      </c>
      <c r="K202" s="27" t="s">
        <v>156</v>
      </c>
      <c r="L202" s="179">
        <v>0.43200000000000005</v>
      </c>
      <c r="M202" s="25" t="s">
        <v>214</v>
      </c>
      <c r="N202" s="186">
        <v>13135</v>
      </c>
      <c r="O202" s="27" t="s">
        <v>725</v>
      </c>
      <c r="P202" s="206">
        <v>2.38</v>
      </c>
      <c r="Q202" s="25" t="s">
        <v>214</v>
      </c>
    </row>
    <row r="203" spans="1:17" s="70" customFormat="1" ht="20" customHeight="1">
      <c r="A203" s="46" t="s">
        <v>245</v>
      </c>
      <c r="B203" s="42">
        <v>11462</v>
      </c>
      <c r="C203" s="27" t="s">
        <v>246</v>
      </c>
      <c r="D203" s="136">
        <v>0.78</v>
      </c>
      <c r="E203" s="25" t="s">
        <v>214</v>
      </c>
      <c r="F203" s="42">
        <v>307009</v>
      </c>
      <c r="G203" s="27" t="s">
        <v>246</v>
      </c>
      <c r="H203" s="347">
        <v>0.68399999999999994</v>
      </c>
      <c r="I203" s="218" t="s">
        <v>214</v>
      </c>
      <c r="J203" s="158" t="s">
        <v>618</v>
      </c>
      <c r="K203" s="151" t="s">
        <v>246</v>
      </c>
      <c r="L203" s="365">
        <v>0.70243902439024386</v>
      </c>
      <c r="M203" s="25" t="s">
        <v>214</v>
      </c>
      <c r="N203" s="186">
        <v>1669</v>
      </c>
      <c r="O203" s="27" t="s">
        <v>246</v>
      </c>
      <c r="P203" s="206">
        <v>0.9</v>
      </c>
      <c r="Q203" s="25" t="s">
        <v>214</v>
      </c>
    </row>
    <row r="204" spans="1:17" s="70" customFormat="1" ht="20" customHeight="1">
      <c r="A204" s="46" t="s">
        <v>247</v>
      </c>
      <c r="B204" s="42">
        <v>11463</v>
      </c>
      <c r="C204" s="27" t="s">
        <v>246</v>
      </c>
      <c r="D204" s="136">
        <v>1.56</v>
      </c>
      <c r="E204" s="25" t="s">
        <v>214</v>
      </c>
      <c r="F204" s="42">
        <v>307058</v>
      </c>
      <c r="G204" s="27" t="s">
        <v>246</v>
      </c>
      <c r="H204" s="347">
        <v>1.3559999999999999</v>
      </c>
      <c r="I204" s="218" t="s">
        <v>214</v>
      </c>
      <c r="J204" s="158" t="s">
        <v>619</v>
      </c>
      <c r="K204" s="151" t="s">
        <v>246</v>
      </c>
      <c r="L204" s="365">
        <v>1.4048780487804877</v>
      </c>
      <c r="M204" s="25" t="s">
        <v>214</v>
      </c>
      <c r="N204" s="186">
        <v>1671</v>
      </c>
      <c r="O204" s="27" t="s">
        <v>246</v>
      </c>
      <c r="P204" s="206">
        <v>1.85</v>
      </c>
      <c r="Q204" s="25" t="s">
        <v>214</v>
      </c>
    </row>
    <row r="205" spans="1:17" s="70" customFormat="1" ht="20" customHeight="1">
      <c r="A205" s="46" t="s">
        <v>248</v>
      </c>
      <c r="B205" s="42">
        <v>11464</v>
      </c>
      <c r="C205" s="27" t="s">
        <v>246</v>
      </c>
      <c r="D205" s="348">
        <v>2.2799999999999998</v>
      </c>
      <c r="E205" s="25" t="s">
        <v>214</v>
      </c>
      <c r="F205" s="42">
        <v>307060</v>
      </c>
      <c r="G205" s="27" t="s">
        <v>246</v>
      </c>
      <c r="H205" s="347">
        <v>1.9919999999999998</v>
      </c>
      <c r="I205" s="218" t="s">
        <v>214</v>
      </c>
      <c r="J205" s="158" t="s">
        <v>620</v>
      </c>
      <c r="K205" s="151" t="s">
        <v>246</v>
      </c>
      <c r="L205" s="179">
        <v>2.2864864864864862</v>
      </c>
      <c r="M205" s="25" t="s">
        <v>214</v>
      </c>
      <c r="N205" s="186">
        <v>1673</v>
      </c>
      <c r="O205" s="27" t="s">
        <v>246</v>
      </c>
      <c r="P205" s="206">
        <v>2.71</v>
      </c>
      <c r="Q205" s="25" t="s">
        <v>214</v>
      </c>
    </row>
    <row r="206" spans="1:17" s="70" customFormat="1" ht="20" customHeight="1">
      <c r="A206" s="46" t="s">
        <v>249</v>
      </c>
      <c r="B206" s="42">
        <v>33319</v>
      </c>
      <c r="C206" s="27" t="s">
        <v>250</v>
      </c>
      <c r="D206" s="136">
        <v>0.91</v>
      </c>
      <c r="E206" s="25" t="s">
        <v>214</v>
      </c>
      <c r="F206" s="42">
        <v>307089</v>
      </c>
      <c r="G206" s="27" t="s">
        <v>250</v>
      </c>
      <c r="H206" s="347">
        <v>0.64800000000000002</v>
      </c>
      <c r="I206" s="218" t="s">
        <v>214</v>
      </c>
      <c r="J206" s="221" t="s">
        <v>621</v>
      </c>
      <c r="K206" s="80" t="s">
        <v>622</v>
      </c>
      <c r="L206" s="365">
        <v>0.86</v>
      </c>
      <c r="M206" s="25" t="s">
        <v>214</v>
      </c>
      <c r="N206" s="186">
        <v>12345</v>
      </c>
      <c r="O206" s="27" t="s">
        <v>392</v>
      </c>
      <c r="P206" s="206">
        <v>1.48</v>
      </c>
      <c r="Q206" s="25" t="s">
        <v>214</v>
      </c>
    </row>
    <row r="207" spans="1:17" s="70" customFormat="1" ht="20" customHeight="1">
      <c r="A207" s="46" t="s">
        <v>251</v>
      </c>
      <c r="B207" s="42">
        <v>71966</v>
      </c>
      <c r="C207" s="27"/>
      <c r="D207" s="136">
        <v>0.23</v>
      </c>
      <c r="E207" s="25" t="s">
        <v>214</v>
      </c>
      <c r="F207" s="42">
        <v>307008</v>
      </c>
      <c r="G207" s="27" t="s">
        <v>250</v>
      </c>
      <c r="H207" s="347">
        <v>0.13200000000000001</v>
      </c>
      <c r="I207" s="218" t="s">
        <v>214</v>
      </c>
      <c r="J207" s="222" t="s">
        <v>623</v>
      </c>
      <c r="K207" s="80" t="s">
        <v>622</v>
      </c>
      <c r="L207" s="365">
        <v>0.19</v>
      </c>
      <c r="M207" s="25" t="s">
        <v>214</v>
      </c>
      <c r="N207" s="186">
        <v>1668</v>
      </c>
      <c r="O207" s="27" t="s">
        <v>700</v>
      </c>
      <c r="P207" s="206">
        <v>0.26</v>
      </c>
      <c r="Q207" s="25" t="s">
        <v>214</v>
      </c>
    </row>
    <row r="208" spans="1:17" s="70" customFormat="1" ht="20" customHeight="1">
      <c r="A208" s="46" t="s">
        <v>252</v>
      </c>
      <c r="B208" s="42">
        <v>71967</v>
      </c>
      <c r="C208" s="27"/>
      <c r="D208" s="136">
        <v>0.47</v>
      </c>
      <c r="E208" s="25" t="s">
        <v>214</v>
      </c>
      <c r="F208" s="42">
        <v>307021</v>
      </c>
      <c r="G208" s="27" t="s">
        <v>250</v>
      </c>
      <c r="H208" s="347">
        <v>0.27600000000000002</v>
      </c>
      <c r="I208" s="218" t="s">
        <v>214</v>
      </c>
      <c r="J208" s="222" t="s">
        <v>624</v>
      </c>
      <c r="K208" s="80" t="s">
        <v>622</v>
      </c>
      <c r="L208" s="365">
        <v>0.4</v>
      </c>
      <c r="M208" s="25" t="s">
        <v>214</v>
      </c>
      <c r="N208" s="186">
        <v>1670</v>
      </c>
      <c r="O208" s="27" t="s">
        <v>700</v>
      </c>
      <c r="P208" s="206">
        <v>0.41</v>
      </c>
      <c r="Q208" s="25" t="s">
        <v>214</v>
      </c>
    </row>
    <row r="209" spans="1:17" s="70" customFormat="1" ht="20" customHeight="1">
      <c r="A209" s="46" t="s">
        <v>253</v>
      </c>
      <c r="B209" s="42">
        <v>71968</v>
      </c>
      <c r="C209" s="27"/>
      <c r="D209" s="348">
        <v>0.68</v>
      </c>
      <c r="E209" s="25" t="s">
        <v>214</v>
      </c>
      <c r="F209" s="42">
        <v>307036</v>
      </c>
      <c r="G209" s="27" t="s">
        <v>250</v>
      </c>
      <c r="H209" s="347">
        <v>0.44400000000000001</v>
      </c>
      <c r="I209" s="218" t="s">
        <v>214</v>
      </c>
      <c r="J209" s="42" t="s">
        <v>625</v>
      </c>
      <c r="K209" s="80" t="s">
        <v>622</v>
      </c>
      <c r="L209" s="179">
        <v>0.75</v>
      </c>
      <c r="M209" s="25" t="s">
        <v>214</v>
      </c>
      <c r="N209" s="186">
        <v>1672</v>
      </c>
      <c r="O209" s="27" t="s">
        <v>700</v>
      </c>
      <c r="P209" s="206">
        <v>0.83</v>
      </c>
      <c r="Q209" s="25" t="s">
        <v>214</v>
      </c>
    </row>
    <row r="210" spans="1:17" s="70" customFormat="1" ht="20" customHeight="1">
      <c r="A210" s="90" t="s">
        <v>254</v>
      </c>
      <c r="B210" s="42">
        <v>76780</v>
      </c>
      <c r="C210" s="27" t="s">
        <v>8</v>
      </c>
      <c r="D210" s="136">
        <v>1.94</v>
      </c>
      <c r="E210" s="25" t="s">
        <v>214</v>
      </c>
      <c r="F210" s="42">
        <v>301309</v>
      </c>
      <c r="G210" s="27" t="s">
        <v>250</v>
      </c>
      <c r="H210" s="347">
        <v>1.5840000000000001</v>
      </c>
      <c r="I210" s="218" t="s">
        <v>214</v>
      </c>
      <c r="J210" s="158" t="s">
        <v>626</v>
      </c>
      <c r="K210" s="80" t="s">
        <v>101</v>
      </c>
      <c r="L210" s="179">
        <v>2.0611764705882352</v>
      </c>
      <c r="M210" s="25" t="s">
        <v>214</v>
      </c>
      <c r="N210" s="186">
        <v>1690</v>
      </c>
      <c r="O210" s="27" t="s">
        <v>700</v>
      </c>
      <c r="P210" s="371">
        <v>1.82</v>
      </c>
      <c r="Q210" s="25" t="s">
        <v>214</v>
      </c>
    </row>
    <row r="211" spans="1:17" s="70" customFormat="1" ht="20" customHeight="1">
      <c r="A211" s="90" t="s">
        <v>255</v>
      </c>
      <c r="B211" s="42">
        <v>76781</v>
      </c>
      <c r="C211" s="27" t="s">
        <v>8</v>
      </c>
      <c r="D211" s="348">
        <v>6.78</v>
      </c>
      <c r="E211" s="25" t="s">
        <v>214</v>
      </c>
      <c r="F211" s="42">
        <v>301317</v>
      </c>
      <c r="G211" s="27" t="s">
        <v>250</v>
      </c>
      <c r="H211" s="347">
        <v>6.48</v>
      </c>
      <c r="I211" s="218" t="s">
        <v>214</v>
      </c>
      <c r="J211" s="158" t="s">
        <v>627</v>
      </c>
      <c r="K211" s="80" t="s">
        <v>101</v>
      </c>
      <c r="L211" s="179">
        <v>8.7952941176470585</v>
      </c>
      <c r="M211" s="25" t="s">
        <v>214</v>
      </c>
      <c r="N211" s="186">
        <v>1691</v>
      </c>
      <c r="O211" s="27" t="s">
        <v>700</v>
      </c>
      <c r="P211" s="206">
        <v>6.82</v>
      </c>
      <c r="Q211" s="25" t="s">
        <v>214</v>
      </c>
    </row>
    <row r="212" spans="1:17" s="70" customFormat="1" ht="20" customHeight="1">
      <c r="A212" s="46" t="s">
        <v>256</v>
      </c>
      <c r="B212" s="91">
        <v>22392</v>
      </c>
      <c r="C212" s="27" t="s">
        <v>122</v>
      </c>
      <c r="D212" s="136">
        <v>2.99</v>
      </c>
      <c r="E212" s="25" t="s">
        <v>214</v>
      </c>
      <c r="F212" s="91">
        <v>301283</v>
      </c>
      <c r="G212" s="27" t="s">
        <v>122</v>
      </c>
      <c r="H212" s="347">
        <v>2.7239999999999998</v>
      </c>
      <c r="I212" s="218" t="s">
        <v>214</v>
      </c>
      <c r="J212" s="158" t="s">
        <v>628</v>
      </c>
      <c r="K212" s="80" t="s">
        <v>122</v>
      </c>
      <c r="L212" s="365">
        <v>2.8503703703703702</v>
      </c>
      <c r="M212" s="25" t="s">
        <v>214</v>
      </c>
      <c r="N212" s="194">
        <v>1696</v>
      </c>
      <c r="O212" s="27" t="s">
        <v>122</v>
      </c>
      <c r="P212" s="206">
        <v>3.19</v>
      </c>
      <c r="Q212" s="25" t="s">
        <v>214</v>
      </c>
    </row>
    <row r="213" spans="1:17" s="70" customFormat="1" ht="20" customHeight="1">
      <c r="A213" s="46" t="s">
        <v>257</v>
      </c>
      <c r="B213" s="42">
        <v>58084</v>
      </c>
      <c r="C213" s="27" t="s">
        <v>162</v>
      </c>
      <c r="D213" s="136">
        <v>0.87</v>
      </c>
      <c r="E213" s="25" t="s">
        <v>214</v>
      </c>
      <c r="F213" s="42">
        <v>871500</v>
      </c>
      <c r="G213" s="27" t="s">
        <v>156</v>
      </c>
      <c r="H213" s="347">
        <v>0.312</v>
      </c>
      <c r="I213" s="218" t="s">
        <v>214</v>
      </c>
      <c r="J213" s="158" t="s">
        <v>629</v>
      </c>
      <c r="K213" s="80" t="s">
        <v>162</v>
      </c>
      <c r="L213" s="365">
        <v>0.86333333333333329</v>
      </c>
      <c r="M213" s="25" t="s">
        <v>214</v>
      </c>
      <c r="N213" s="186">
        <v>1824</v>
      </c>
      <c r="O213" s="27" t="s">
        <v>708</v>
      </c>
      <c r="P213" s="206">
        <v>0.7</v>
      </c>
      <c r="Q213" s="25" t="s">
        <v>214</v>
      </c>
    </row>
    <row r="214" spans="1:17" s="70" customFormat="1" ht="20" customHeight="1">
      <c r="A214" s="46" t="s">
        <v>258</v>
      </c>
      <c r="B214" s="42">
        <v>79452</v>
      </c>
      <c r="C214" s="27" t="s">
        <v>156</v>
      </c>
      <c r="D214" s="136">
        <v>0.72</v>
      </c>
      <c r="E214" s="25" t="s">
        <v>214</v>
      </c>
      <c r="F214" s="42">
        <v>291835</v>
      </c>
      <c r="G214" s="27" t="s">
        <v>250</v>
      </c>
      <c r="H214" s="348">
        <v>0.67200000000000004</v>
      </c>
      <c r="I214" s="218" t="s">
        <v>214</v>
      </c>
      <c r="J214" s="158" t="s">
        <v>630</v>
      </c>
      <c r="K214" s="80" t="s">
        <v>514</v>
      </c>
      <c r="L214" s="360">
        <v>0.64838709677419359</v>
      </c>
      <c r="M214" s="25" t="s">
        <v>214</v>
      </c>
      <c r="N214" s="186">
        <v>1087</v>
      </c>
      <c r="O214" s="27" t="s">
        <v>724</v>
      </c>
      <c r="P214" s="371">
        <v>0.67</v>
      </c>
      <c r="Q214" s="25" t="s">
        <v>214</v>
      </c>
    </row>
    <row r="215" spans="1:17" s="70" customFormat="1" ht="20" customHeight="1">
      <c r="A215" s="92" t="s">
        <v>259</v>
      </c>
      <c r="B215" s="42">
        <v>44244</v>
      </c>
      <c r="C215" s="27" t="s">
        <v>260</v>
      </c>
      <c r="D215" s="136">
        <v>2.06</v>
      </c>
      <c r="E215" s="25" t="s">
        <v>214</v>
      </c>
      <c r="F215" s="42">
        <v>291120</v>
      </c>
      <c r="G215" s="27" t="s">
        <v>80</v>
      </c>
      <c r="H215" s="347">
        <v>1.3679999999999999</v>
      </c>
      <c r="I215" s="218" t="s">
        <v>214</v>
      </c>
      <c r="J215" s="223" t="s">
        <v>631</v>
      </c>
      <c r="K215" s="164" t="s">
        <v>80</v>
      </c>
      <c r="L215" s="365">
        <v>1.7399999999999995</v>
      </c>
      <c r="M215" s="25" t="s">
        <v>214</v>
      </c>
      <c r="N215" s="186">
        <v>11636</v>
      </c>
      <c r="O215" s="27" t="s">
        <v>80</v>
      </c>
      <c r="P215" s="206">
        <v>2.2200000000000002</v>
      </c>
      <c r="Q215" s="25" t="s">
        <v>214</v>
      </c>
    </row>
    <row r="216" spans="1:17" s="70" customFormat="1" ht="20" customHeight="1">
      <c r="A216" s="90" t="s">
        <v>261</v>
      </c>
      <c r="B216" s="42">
        <v>35329</v>
      </c>
      <c r="C216" s="27" t="s">
        <v>8</v>
      </c>
      <c r="D216" s="136">
        <v>0.19</v>
      </c>
      <c r="E216" s="25" t="s">
        <v>214</v>
      </c>
      <c r="F216" s="42" t="s">
        <v>401</v>
      </c>
      <c r="G216" s="27" t="s">
        <v>156</v>
      </c>
      <c r="H216" s="347">
        <f>2.412/20</f>
        <v>0.1206</v>
      </c>
      <c r="I216" s="218" t="s">
        <v>214</v>
      </c>
      <c r="J216" s="158" t="s">
        <v>632</v>
      </c>
      <c r="K216" s="80" t="s">
        <v>514</v>
      </c>
      <c r="L216" s="365">
        <v>0.15</v>
      </c>
      <c r="M216" s="25" t="s">
        <v>214</v>
      </c>
      <c r="N216" s="186">
        <v>1245</v>
      </c>
      <c r="O216" s="27" t="s">
        <v>708</v>
      </c>
      <c r="P216" s="206">
        <v>0.19</v>
      </c>
      <c r="Q216" s="25" t="s">
        <v>214</v>
      </c>
    </row>
    <row r="217" spans="1:17" s="70" customFormat="1" ht="20" customHeight="1">
      <c r="A217" s="90" t="s">
        <v>262</v>
      </c>
      <c r="B217" s="42">
        <v>78324</v>
      </c>
      <c r="C217" s="27" t="s">
        <v>156</v>
      </c>
      <c r="D217" s="136">
        <v>0.24</v>
      </c>
      <c r="E217" s="25" t="s">
        <v>214</v>
      </c>
      <c r="F217" s="42">
        <v>874107</v>
      </c>
      <c r="G217" s="27" t="s">
        <v>400</v>
      </c>
      <c r="H217" s="347">
        <v>0.18</v>
      </c>
      <c r="I217" s="218" t="s">
        <v>214</v>
      </c>
      <c r="J217" s="158" t="s">
        <v>633</v>
      </c>
      <c r="K217" s="80" t="s">
        <v>400</v>
      </c>
      <c r="L217" s="179">
        <v>0.21428571428571427</v>
      </c>
      <c r="M217" s="25" t="s">
        <v>214</v>
      </c>
      <c r="N217" s="186">
        <v>1801</v>
      </c>
      <c r="O217" s="27" t="s">
        <v>701</v>
      </c>
      <c r="P217" s="371">
        <v>0.19</v>
      </c>
      <c r="Q217" s="25" t="s">
        <v>214</v>
      </c>
    </row>
    <row r="218" spans="1:17" s="70" customFormat="1" ht="20" customHeight="1">
      <c r="A218" s="46" t="s">
        <v>263</v>
      </c>
      <c r="B218" s="42">
        <v>72528</v>
      </c>
      <c r="C218" s="27" t="s">
        <v>162</v>
      </c>
      <c r="D218" s="136">
        <v>0.37</v>
      </c>
      <c r="E218" s="25" t="s">
        <v>214</v>
      </c>
      <c r="F218" s="42">
        <v>876417</v>
      </c>
      <c r="G218" s="27" t="s">
        <v>162</v>
      </c>
      <c r="H218" s="347">
        <v>0.20400000000000001</v>
      </c>
      <c r="I218" s="218" t="s">
        <v>214</v>
      </c>
      <c r="J218" s="158" t="s">
        <v>634</v>
      </c>
      <c r="K218" s="80" t="s">
        <v>400</v>
      </c>
      <c r="L218" s="179">
        <v>0.26549999999999996</v>
      </c>
      <c r="M218" s="25" t="s">
        <v>214</v>
      </c>
      <c r="N218" s="186">
        <v>1809</v>
      </c>
      <c r="O218" s="27" t="s">
        <v>708</v>
      </c>
      <c r="P218" s="371">
        <v>0.26</v>
      </c>
      <c r="Q218" s="25" t="s">
        <v>214</v>
      </c>
    </row>
    <row r="219" spans="1:17" s="70" customFormat="1" ht="20" customHeight="1">
      <c r="A219" s="46" t="s">
        <v>264</v>
      </c>
      <c r="B219" s="42">
        <v>79844</v>
      </c>
      <c r="C219" s="27" t="s">
        <v>156</v>
      </c>
      <c r="D219" s="348">
        <v>0.16</v>
      </c>
      <c r="E219" s="25" t="s">
        <v>214</v>
      </c>
      <c r="F219" s="42">
        <v>873117</v>
      </c>
      <c r="G219" s="27" t="s">
        <v>400</v>
      </c>
      <c r="H219" s="136">
        <v>0.16800000000000001</v>
      </c>
      <c r="I219" s="218" t="s">
        <v>214</v>
      </c>
      <c r="J219" s="158" t="s">
        <v>635</v>
      </c>
      <c r="K219" s="80" t="s">
        <v>400</v>
      </c>
      <c r="L219" s="360">
        <v>0.15</v>
      </c>
      <c r="M219" s="25" t="s">
        <v>214</v>
      </c>
      <c r="N219" s="186">
        <v>1795</v>
      </c>
      <c r="O219" s="27" t="s">
        <v>701</v>
      </c>
      <c r="P219" s="371">
        <v>0.16</v>
      </c>
      <c r="Q219" s="25" t="s">
        <v>214</v>
      </c>
    </row>
    <row r="220" spans="1:17" s="70" customFormat="1" ht="20" customHeight="1">
      <c r="A220" s="46" t="s">
        <v>265</v>
      </c>
      <c r="B220" s="42">
        <v>79822</v>
      </c>
      <c r="C220" s="27" t="s">
        <v>162</v>
      </c>
      <c r="D220" s="136">
        <v>0.36</v>
      </c>
      <c r="E220" s="25" t="s">
        <v>214</v>
      </c>
      <c r="F220" s="42">
        <v>876438</v>
      </c>
      <c r="G220" s="27" t="s">
        <v>162</v>
      </c>
      <c r="H220" s="347">
        <v>0.22799999999999998</v>
      </c>
      <c r="I220" s="218" t="s">
        <v>214</v>
      </c>
      <c r="J220" s="158" t="s">
        <v>636</v>
      </c>
      <c r="K220" s="80" t="s">
        <v>400</v>
      </c>
      <c r="L220" s="179">
        <v>0.31499999999999995</v>
      </c>
      <c r="M220" s="25" t="s">
        <v>214</v>
      </c>
      <c r="N220" s="186">
        <v>1812</v>
      </c>
      <c r="O220" s="27" t="s">
        <v>708</v>
      </c>
      <c r="P220" s="371">
        <v>0.31</v>
      </c>
      <c r="Q220" s="25" t="s">
        <v>214</v>
      </c>
    </row>
    <row r="221" spans="1:17" s="70" customFormat="1" ht="20" customHeight="1" thickBot="1">
      <c r="A221" s="46" t="s">
        <v>266</v>
      </c>
      <c r="B221" s="48">
        <v>54097</v>
      </c>
      <c r="C221" s="49"/>
      <c r="D221" s="138">
        <v>0.28999999999999998</v>
      </c>
      <c r="E221" s="50" t="s">
        <v>214</v>
      </c>
      <c r="F221" s="48">
        <v>876152</v>
      </c>
      <c r="G221" s="49" t="s">
        <v>400</v>
      </c>
      <c r="H221" s="359">
        <v>0.18</v>
      </c>
      <c r="I221" s="219" t="s">
        <v>214</v>
      </c>
      <c r="J221" s="48" t="s">
        <v>637</v>
      </c>
      <c r="K221" s="49" t="s">
        <v>162</v>
      </c>
      <c r="L221" s="298">
        <v>2.3879999999999999</v>
      </c>
      <c r="M221" s="50" t="s">
        <v>214</v>
      </c>
      <c r="N221" s="188">
        <v>1805</v>
      </c>
      <c r="O221" s="49" t="s">
        <v>400</v>
      </c>
      <c r="P221" s="491">
        <v>0.25</v>
      </c>
      <c r="Q221" s="50" t="s">
        <v>214</v>
      </c>
    </row>
    <row r="222" spans="1:17" s="15" customFormat="1" ht="20" customHeight="1" thickBot="1">
      <c r="A222" s="54" t="s">
        <v>267</v>
      </c>
      <c r="B222" s="284"/>
      <c r="C222" s="36"/>
      <c r="D222" s="141"/>
      <c r="E222" s="36"/>
      <c r="F222" s="35"/>
      <c r="G222" s="36"/>
      <c r="H222" s="141"/>
      <c r="I222" s="36"/>
      <c r="J222" s="17"/>
      <c r="K222" s="18"/>
      <c r="L222" s="135"/>
      <c r="M222" s="18"/>
      <c r="N222" s="192"/>
      <c r="O222" s="36"/>
      <c r="P222" s="209" t="s">
        <v>699</v>
      </c>
      <c r="Q222" s="37"/>
    </row>
    <row r="223" spans="1:17" s="70" customFormat="1" ht="20" customHeight="1" thickBot="1">
      <c r="A223" s="93" t="s">
        <v>268</v>
      </c>
      <c r="B223" s="94">
        <v>46816</v>
      </c>
      <c r="C223" s="95" t="s">
        <v>8</v>
      </c>
      <c r="D223" s="138">
        <v>1.0900000000000001</v>
      </c>
      <c r="E223" s="96" t="s">
        <v>269</v>
      </c>
      <c r="F223" s="94">
        <v>684209</v>
      </c>
      <c r="G223" s="95" t="s">
        <v>189</v>
      </c>
      <c r="H223" s="359">
        <v>0.86399999999999999</v>
      </c>
      <c r="I223" s="95" t="s">
        <v>269</v>
      </c>
      <c r="J223" s="165" t="s">
        <v>638</v>
      </c>
      <c r="K223" s="166" t="s">
        <v>639</v>
      </c>
      <c r="L223" s="179">
        <v>0.90000000000000013</v>
      </c>
      <c r="M223" s="95" t="s">
        <v>269</v>
      </c>
      <c r="N223" s="198">
        <v>979</v>
      </c>
      <c r="O223" s="95" t="s">
        <v>700</v>
      </c>
      <c r="P223" s="492">
        <v>0.88</v>
      </c>
      <c r="Q223" s="96" t="s">
        <v>269</v>
      </c>
    </row>
    <row r="224" spans="1:17" ht="17.25" customHeight="1">
      <c r="F224" s="101"/>
      <c r="G224" s="101"/>
      <c r="H224" s="213"/>
      <c r="I224" s="101"/>
      <c r="J224" s="12"/>
      <c r="K224" s="13"/>
      <c r="L224" s="134"/>
      <c r="M224" s="13"/>
      <c r="N224" s="184"/>
      <c r="O224" s="13"/>
      <c r="P224" s="201"/>
      <c r="Q224" s="13"/>
    </row>
  </sheetData>
  <sheetProtection selectLockedCells="1" selectUnlockedCells="1"/>
  <mergeCells count="15">
    <mergeCell ref="B80:Q80"/>
    <mergeCell ref="B121:Q121"/>
    <mergeCell ref="B142:Q142"/>
    <mergeCell ref="B7:E7"/>
    <mergeCell ref="A6:Q6"/>
    <mergeCell ref="B132:Q132"/>
    <mergeCell ref="B136:Q136"/>
    <mergeCell ref="A5:Q5"/>
    <mergeCell ref="A4:Q4"/>
    <mergeCell ref="N1:O1"/>
    <mergeCell ref="N7:Q7"/>
    <mergeCell ref="F7:I7"/>
    <mergeCell ref="J1:K1"/>
    <mergeCell ref="J7:M7"/>
    <mergeCell ref="C1:G1"/>
  </mergeCells>
  <printOptions horizontalCentered="1" verticalCentered="1"/>
  <pageMargins left="0" right="0" top="0" bottom="0" header="0.31" footer="0.12000000000000001"/>
  <pageSetup paperSize="9" scale="70" orientation="landscape"/>
  <headerFooter>
    <oddFooter>&amp;L&amp;8&amp;K000000GAEL 29-22 FOURNITURES SCOLAIRES&amp;C&amp;8&amp;K000000Mai 2018 - Avril 2020&amp;R&amp;8&amp;K000000&amp;P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Q69"/>
  <sheetViews>
    <sheetView showGridLines="0" workbookViewId="0">
      <selection activeCell="A4" sqref="A4:Q4"/>
    </sheetView>
  </sheetViews>
  <sheetFormatPr baseColWidth="10" defaultColWidth="9.85546875" defaultRowHeight="17.25" customHeight="1" x14ac:dyDescent="0"/>
  <cols>
    <col min="1" max="1" width="44.7109375" style="126" customWidth="1"/>
    <col min="2" max="2" width="6.7109375" style="98" customWidth="1"/>
    <col min="3" max="3" width="8.140625" style="99" customWidth="1"/>
    <col min="4" max="4" width="11.42578125" style="144" customWidth="1"/>
    <col min="5" max="5" width="9.85546875" style="99" customWidth="1"/>
    <col min="6" max="6" width="6.7109375" style="150" customWidth="1"/>
    <col min="7" max="7" width="13.5703125" style="99" customWidth="1"/>
    <col min="8" max="8" width="11.42578125" style="144" customWidth="1"/>
    <col min="9" max="9" width="8.85546875" style="99" customWidth="1"/>
    <col min="10" max="10" width="6.7109375" style="98" customWidth="1"/>
    <col min="11" max="11" width="12.85546875" style="99" customWidth="1"/>
    <col min="12" max="12" width="11.42578125" style="144" customWidth="1"/>
    <col min="13" max="13" width="8.85546875" style="99" customWidth="1"/>
    <col min="14" max="14" width="6.7109375" style="98" customWidth="1"/>
    <col min="15" max="15" width="12.85546875" style="99" customWidth="1"/>
    <col min="16" max="16" width="9.85546875" style="144" customWidth="1"/>
    <col min="17" max="17" width="8.85546875" style="99" customWidth="1"/>
    <col min="18" max="16384" width="9.85546875" style="101"/>
  </cols>
  <sheetData>
    <row r="1" spans="1:17" s="4" customFormat="1" ht="38" customHeight="1" thickBot="1">
      <c r="A1" s="102"/>
      <c r="B1" s="103" t="s">
        <v>270</v>
      </c>
      <c r="C1" s="520" t="s">
        <v>737</v>
      </c>
      <c r="D1" s="521"/>
      <c r="E1" s="521"/>
      <c r="F1" s="521"/>
      <c r="G1" s="521"/>
      <c r="H1" s="521"/>
      <c r="I1" s="521"/>
      <c r="J1" s="521"/>
      <c r="K1" s="522"/>
      <c r="L1" s="181"/>
      <c r="M1" s="145"/>
      <c r="N1" s="103" t="s">
        <v>270</v>
      </c>
      <c r="O1" s="499"/>
      <c r="P1" s="181"/>
      <c r="Q1" s="104"/>
    </row>
    <row r="2" spans="1:17" s="4" customFormat="1" ht="14" customHeight="1">
      <c r="A2" s="105"/>
      <c r="B2" s="5"/>
      <c r="C2" s="6"/>
      <c r="D2" s="132"/>
      <c r="E2" s="6"/>
      <c r="F2" s="146"/>
      <c r="G2" s="6"/>
      <c r="H2" s="132"/>
      <c r="I2" s="6"/>
      <c r="J2" s="5"/>
      <c r="K2" s="6"/>
      <c r="L2" s="132"/>
      <c r="M2" s="445" t="s">
        <v>745</v>
      </c>
      <c r="N2" s="446" t="s">
        <v>746</v>
      </c>
      <c r="O2" s="6"/>
      <c r="P2" s="132"/>
      <c r="Q2" s="106"/>
    </row>
    <row r="3" spans="1:17" s="4" customFormat="1" ht="14" customHeight="1" thickBot="1">
      <c r="A3" s="105"/>
      <c r="B3" s="5"/>
      <c r="C3" s="6"/>
      <c r="D3" s="132"/>
      <c r="E3" s="6"/>
      <c r="F3" s="146"/>
      <c r="G3" s="6"/>
      <c r="H3" s="132"/>
      <c r="I3" s="6"/>
      <c r="J3" s="5"/>
      <c r="K3" s="6"/>
      <c r="L3" s="132"/>
      <c r="M3" s="6"/>
      <c r="N3" s="5"/>
      <c r="O3" s="6"/>
      <c r="P3" s="132"/>
      <c r="Q3" s="106"/>
    </row>
    <row r="4" spans="1:17" ht="50" customHeight="1" thickBot="1">
      <c r="A4" s="517" t="s">
        <v>738</v>
      </c>
      <c r="B4" s="518"/>
      <c r="C4" s="518"/>
      <c r="D4" s="518"/>
      <c r="E4" s="518"/>
      <c r="F4" s="518"/>
      <c r="G4" s="518"/>
      <c r="H4" s="518"/>
      <c r="I4" s="518"/>
      <c r="J4" s="518"/>
      <c r="K4" s="518"/>
      <c r="L4" s="518"/>
      <c r="M4" s="518"/>
      <c r="N4" s="518"/>
      <c r="O4" s="518"/>
      <c r="P4" s="518"/>
      <c r="Q4" s="519"/>
    </row>
    <row r="5" spans="1:17" s="9" customFormat="1" ht="42" customHeight="1">
      <c r="A5" s="493" t="s">
        <v>774</v>
      </c>
      <c r="B5" s="494"/>
      <c r="C5" s="494"/>
      <c r="D5" s="494"/>
      <c r="E5" s="494"/>
      <c r="F5" s="494"/>
      <c r="G5" s="494"/>
      <c r="H5" s="494"/>
      <c r="I5" s="494"/>
      <c r="J5" s="494"/>
      <c r="K5" s="494"/>
      <c r="L5" s="494"/>
      <c r="M5" s="494"/>
      <c r="N5" s="494"/>
      <c r="O5" s="494"/>
      <c r="P5" s="494"/>
      <c r="Q5" s="495"/>
    </row>
    <row r="6" spans="1:17" s="9" customFormat="1" ht="84" customHeight="1" thickBot="1">
      <c r="A6" s="514" t="s">
        <v>732</v>
      </c>
      <c r="B6" s="515"/>
      <c r="C6" s="515"/>
      <c r="D6" s="515"/>
      <c r="E6" s="515"/>
      <c r="F6" s="515"/>
      <c r="G6" s="515"/>
      <c r="H6" s="515"/>
      <c r="I6" s="515"/>
      <c r="J6" s="515"/>
      <c r="K6" s="515"/>
      <c r="L6" s="515"/>
      <c r="M6" s="515"/>
      <c r="N6" s="515"/>
      <c r="O6" s="515"/>
      <c r="P6" s="515"/>
      <c r="Q6" s="516"/>
    </row>
    <row r="7" spans="1:17" s="108" customFormat="1" ht="96" customHeight="1" thickBot="1">
      <c r="A7" s="107"/>
      <c r="B7" s="511" t="s">
        <v>742</v>
      </c>
      <c r="C7" s="512"/>
      <c r="D7" s="512"/>
      <c r="E7" s="513"/>
      <c r="F7" s="503" t="s">
        <v>735</v>
      </c>
      <c r="G7" s="504"/>
      <c r="H7" s="504"/>
      <c r="I7" s="504"/>
      <c r="J7" s="505" t="s">
        <v>733</v>
      </c>
      <c r="K7" s="506"/>
      <c r="L7" s="506"/>
      <c r="M7" s="506"/>
      <c r="N7" s="500" t="s">
        <v>734</v>
      </c>
      <c r="O7" s="501"/>
      <c r="P7" s="501"/>
      <c r="Q7" s="502"/>
    </row>
    <row r="8" spans="1:17" s="100" customFormat="1" ht="42" customHeight="1" thickBot="1">
      <c r="A8" s="288"/>
      <c r="B8" s="289" t="s">
        <v>1</v>
      </c>
      <c r="C8" s="127" t="s">
        <v>2</v>
      </c>
      <c r="D8" s="133" t="s">
        <v>3</v>
      </c>
      <c r="E8" s="290" t="s">
        <v>271</v>
      </c>
      <c r="F8" s="291" t="s">
        <v>1</v>
      </c>
      <c r="G8" s="127" t="s">
        <v>2</v>
      </c>
      <c r="H8" s="133" t="s">
        <v>3</v>
      </c>
      <c r="I8" s="292" t="s">
        <v>271</v>
      </c>
      <c r="J8" s="289" t="s">
        <v>1</v>
      </c>
      <c r="K8" s="127" t="s">
        <v>2</v>
      </c>
      <c r="L8" s="133" t="s">
        <v>3</v>
      </c>
      <c r="M8" s="292" t="s">
        <v>271</v>
      </c>
      <c r="N8" s="289" t="s">
        <v>1</v>
      </c>
      <c r="O8" s="127" t="s">
        <v>2</v>
      </c>
      <c r="P8" s="133" t="s">
        <v>3</v>
      </c>
      <c r="Q8" s="292" t="s">
        <v>271</v>
      </c>
    </row>
    <row r="9" spans="1:17" s="15" customFormat="1" ht="21.75" customHeight="1" thickBot="1">
      <c r="A9" s="110" t="s">
        <v>272</v>
      </c>
      <c r="B9" s="508" t="s">
        <v>773</v>
      </c>
      <c r="C9" s="509"/>
      <c r="D9" s="509"/>
      <c r="E9" s="509"/>
      <c r="F9" s="509"/>
      <c r="G9" s="509"/>
      <c r="H9" s="509"/>
      <c r="I9" s="509"/>
      <c r="J9" s="509"/>
      <c r="K9" s="509"/>
      <c r="L9" s="509"/>
      <c r="M9" s="509"/>
      <c r="N9" s="509"/>
      <c r="O9" s="509"/>
      <c r="P9" s="509"/>
      <c r="Q9" s="510"/>
    </row>
    <row r="10" spans="1:17" s="15" customFormat="1" ht="24.75" customHeight="1">
      <c r="A10" s="26" t="s">
        <v>273</v>
      </c>
      <c r="B10" s="237">
        <v>24152</v>
      </c>
      <c r="C10" s="80"/>
      <c r="D10" s="348">
        <v>2.23</v>
      </c>
      <c r="E10" s="25" t="s">
        <v>274</v>
      </c>
      <c r="F10" s="148" t="s">
        <v>440</v>
      </c>
      <c r="G10" s="80" t="s">
        <v>441</v>
      </c>
      <c r="H10" s="136">
        <v>2.6279999999999997</v>
      </c>
      <c r="I10" s="27" t="s">
        <v>274</v>
      </c>
      <c r="J10" s="158" t="s">
        <v>640</v>
      </c>
      <c r="K10" s="80" t="s">
        <v>641</v>
      </c>
      <c r="L10" s="182">
        <v>2.2775999999999996</v>
      </c>
      <c r="M10" s="27" t="s">
        <v>274</v>
      </c>
      <c r="N10" s="42">
        <v>2361</v>
      </c>
      <c r="O10" s="80" t="s">
        <v>700</v>
      </c>
      <c r="P10" s="347">
        <v>1.54</v>
      </c>
      <c r="Q10" s="25" t="s">
        <v>274</v>
      </c>
    </row>
    <row r="11" spans="1:17" s="15" customFormat="1" ht="24.75" customHeight="1">
      <c r="A11" s="26" t="s">
        <v>275</v>
      </c>
      <c r="B11" s="237">
        <v>24153</v>
      </c>
      <c r="C11" s="80"/>
      <c r="D11" s="348">
        <v>2.77</v>
      </c>
      <c r="E11" s="25" t="s">
        <v>274</v>
      </c>
      <c r="F11" s="148" t="s">
        <v>442</v>
      </c>
      <c r="G11" s="80" t="s">
        <v>441</v>
      </c>
      <c r="H11" s="136">
        <v>3.1920000000000002</v>
      </c>
      <c r="I11" s="27" t="s">
        <v>274</v>
      </c>
      <c r="J11" s="158" t="s">
        <v>642</v>
      </c>
      <c r="K11" s="80" t="s">
        <v>641</v>
      </c>
      <c r="L11" s="182">
        <v>3.0992000000000002</v>
      </c>
      <c r="M11" s="27" t="s">
        <v>274</v>
      </c>
      <c r="N11" s="42">
        <v>2362</v>
      </c>
      <c r="O11" s="80" t="s">
        <v>700</v>
      </c>
      <c r="P11" s="347">
        <v>1.92</v>
      </c>
      <c r="Q11" s="25" t="s">
        <v>274</v>
      </c>
    </row>
    <row r="12" spans="1:17" s="15" customFormat="1" ht="24.75" customHeight="1">
      <c r="A12" s="26" t="s">
        <v>276</v>
      </c>
      <c r="B12" s="237">
        <v>24154</v>
      </c>
      <c r="C12" s="80"/>
      <c r="D12" s="136">
        <v>3.48</v>
      </c>
      <c r="E12" s="25" t="s">
        <v>274</v>
      </c>
      <c r="F12" s="148" t="s">
        <v>443</v>
      </c>
      <c r="G12" s="80" t="s">
        <v>441</v>
      </c>
      <c r="H12" s="136">
        <v>3.6479999999999997</v>
      </c>
      <c r="I12" s="27" t="s">
        <v>274</v>
      </c>
      <c r="J12" s="158" t="s">
        <v>643</v>
      </c>
      <c r="K12" s="80" t="s">
        <v>641</v>
      </c>
      <c r="L12" s="349">
        <v>3.2759999999999998</v>
      </c>
      <c r="M12" s="27" t="s">
        <v>274</v>
      </c>
      <c r="N12" s="42">
        <v>2363</v>
      </c>
      <c r="O12" s="80" t="s">
        <v>700</v>
      </c>
      <c r="P12" s="347">
        <v>2.2999999999999998</v>
      </c>
      <c r="Q12" s="25" t="s">
        <v>274</v>
      </c>
    </row>
    <row r="13" spans="1:17" s="15" customFormat="1" ht="24.75" customHeight="1">
      <c r="A13" s="26" t="s">
        <v>277</v>
      </c>
      <c r="B13" s="237">
        <v>24155</v>
      </c>
      <c r="C13" s="80"/>
      <c r="D13" s="136">
        <v>4.1100000000000003</v>
      </c>
      <c r="E13" s="25" t="s">
        <v>274</v>
      </c>
      <c r="F13" s="148" t="s">
        <v>444</v>
      </c>
      <c r="G13" s="80" t="s">
        <v>441</v>
      </c>
      <c r="H13" s="136">
        <v>4.032</v>
      </c>
      <c r="I13" s="27" t="s">
        <v>274</v>
      </c>
      <c r="J13" s="158" t="s">
        <v>644</v>
      </c>
      <c r="K13" s="80" t="s">
        <v>641</v>
      </c>
      <c r="L13" s="349">
        <v>3.9727999999999999</v>
      </c>
      <c r="M13" s="27" t="s">
        <v>274</v>
      </c>
      <c r="N13" s="42">
        <v>2364</v>
      </c>
      <c r="O13" s="80" t="s">
        <v>700</v>
      </c>
      <c r="P13" s="347">
        <v>2.5</v>
      </c>
      <c r="Q13" s="25" t="s">
        <v>274</v>
      </c>
    </row>
    <row r="14" spans="1:17" s="15" customFormat="1" ht="24.75" customHeight="1">
      <c r="A14" s="26" t="s">
        <v>278</v>
      </c>
      <c r="B14" s="237">
        <v>24156</v>
      </c>
      <c r="C14" s="80"/>
      <c r="D14" s="136">
        <v>4.97</v>
      </c>
      <c r="E14" s="25" t="s">
        <v>274</v>
      </c>
      <c r="F14" s="148" t="s">
        <v>445</v>
      </c>
      <c r="G14" s="80" t="s">
        <v>441</v>
      </c>
      <c r="H14" s="136">
        <v>5.3639999999999999</v>
      </c>
      <c r="I14" s="27" t="s">
        <v>274</v>
      </c>
      <c r="J14" s="158" t="s">
        <v>645</v>
      </c>
      <c r="K14" s="80" t="s">
        <v>641</v>
      </c>
      <c r="L14" s="349">
        <v>4.8776000000000002</v>
      </c>
      <c r="M14" s="27" t="s">
        <v>274</v>
      </c>
      <c r="N14" s="42">
        <v>2365</v>
      </c>
      <c r="O14" s="80" t="s">
        <v>700</v>
      </c>
      <c r="P14" s="347">
        <v>3.07</v>
      </c>
      <c r="Q14" s="25" t="s">
        <v>274</v>
      </c>
    </row>
    <row r="15" spans="1:17" s="15" customFormat="1" ht="24.75" customHeight="1">
      <c r="A15" s="26" t="s">
        <v>279</v>
      </c>
      <c r="B15" s="237">
        <v>28236</v>
      </c>
      <c r="C15" s="80"/>
      <c r="D15" s="348">
        <v>5.31</v>
      </c>
      <c r="E15" s="25" t="s">
        <v>280</v>
      </c>
      <c r="F15" s="148">
        <v>280921</v>
      </c>
      <c r="G15" s="80" t="s">
        <v>308</v>
      </c>
      <c r="H15" s="347">
        <v>3.7679999999999998</v>
      </c>
      <c r="I15" s="27" t="s">
        <v>280</v>
      </c>
      <c r="J15" s="158" t="s">
        <v>646</v>
      </c>
      <c r="K15" s="80" t="s">
        <v>514</v>
      </c>
      <c r="L15" s="182">
        <v>7.8535000000000004</v>
      </c>
      <c r="M15" s="27" t="s">
        <v>280</v>
      </c>
      <c r="N15" s="42">
        <v>2133</v>
      </c>
      <c r="O15" s="80" t="s">
        <v>726</v>
      </c>
      <c r="P15" s="136">
        <v>6.01</v>
      </c>
      <c r="Q15" s="25" t="s">
        <v>280</v>
      </c>
    </row>
    <row r="16" spans="1:17" s="15" customFormat="1" ht="24.75" customHeight="1">
      <c r="A16" s="26" t="s">
        <v>281</v>
      </c>
      <c r="B16" s="237">
        <v>39861</v>
      </c>
      <c r="C16" s="80" t="s">
        <v>8</v>
      </c>
      <c r="D16" s="136">
        <v>3.01</v>
      </c>
      <c r="E16" s="25" t="s">
        <v>282</v>
      </c>
      <c r="F16" s="148" t="s">
        <v>694</v>
      </c>
      <c r="G16" s="80" t="s">
        <v>446</v>
      </c>
      <c r="H16" s="347">
        <v>2.6519999999999997</v>
      </c>
      <c r="I16" s="27" t="s">
        <v>282</v>
      </c>
      <c r="J16" s="158" t="s">
        <v>647</v>
      </c>
      <c r="K16" s="80" t="s">
        <v>648</v>
      </c>
      <c r="L16" s="349">
        <v>2.72228</v>
      </c>
      <c r="M16" s="27" t="s">
        <v>282</v>
      </c>
      <c r="N16" s="42">
        <v>2082</v>
      </c>
      <c r="O16" s="80" t="s">
        <v>289</v>
      </c>
      <c r="P16" s="136">
        <v>3.18</v>
      </c>
      <c r="Q16" s="25" t="s">
        <v>282</v>
      </c>
    </row>
    <row r="17" spans="1:17" s="15" customFormat="1" ht="24.75" customHeight="1">
      <c r="A17" s="26" t="s">
        <v>283</v>
      </c>
      <c r="B17" s="237">
        <v>65058</v>
      </c>
      <c r="C17" s="80" t="s">
        <v>284</v>
      </c>
      <c r="D17" s="136">
        <v>1.71</v>
      </c>
      <c r="E17" s="25" t="s">
        <v>282</v>
      </c>
      <c r="F17" s="148" t="s">
        <v>695</v>
      </c>
      <c r="G17" s="80" t="s">
        <v>250</v>
      </c>
      <c r="H17" s="347">
        <v>1.3440000000000001</v>
      </c>
      <c r="I17" s="27" t="s">
        <v>282</v>
      </c>
      <c r="J17" s="158" t="s">
        <v>649</v>
      </c>
      <c r="K17" s="80" t="s">
        <v>650</v>
      </c>
      <c r="L17" s="349">
        <v>1.4388000000000001</v>
      </c>
      <c r="M17" s="27" t="s">
        <v>282</v>
      </c>
      <c r="N17" s="42">
        <v>2075</v>
      </c>
      <c r="O17" s="80" t="s">
        <v>700</v>
      </c>
      <c r="P17" s="136">
        <v>1.9</v>
      </c>
      <c r="Q17" s="25" t="s">
        <v>282</v>
      </c>
    </row>
    <row r="18" spans="1:17" s="15" customFormat="1" ht="24.75" customHeight="1">
      <c r="A18" s="26" t="s">
        <v>285</v>
      </c>
      <c r="B18" s="237">
        <v>16349</v>
      </c>
      <c r="C18" s="80" t="s">
        <v>8</v>
      </c>
      <c r="D18" s="136">
        <v>1.47</v>
      </c>
      <c r="E18" s="25" t="s">
        <v>137</v>
      </c>
      <c r="F18" s="148">
        <v>835600</v>
      </c>
      <c r="G18" s="80" t="s">
        <v>250</v>
      </c>
      <c r="H18" s="347">
        <v>0.96</v>
      </c>
      <c r="I18" s="27" t="s">
        <v>137</v>
      </c>
      <c r="J18" s="158" t="s">
        <v>651</v>
      </c>
      <c r="K18" s="80" t="s">
        <v>250</v>
      </c>
      <c r="L18" s="349">
        <v>1.4112000000000002</v>
      </c>
      <c r="M18" s="27" t="s">
        <v>137</v>
      </c>
      <c r="N18" s="42">
        <v>11104</v>
      </c>
      <c r="O18" s="80" t="s">
        <v>727</v>
      </c>
      <c r="P18" s="136">
        <v>1.5</v>
      </c>
      <c r="Q18" s="25" t="s">
        <v>137</v>
      </c>
    </row>
    <row r="19" spans="1:17" s="15" customFormat="1" ht="24.75" customHeight="1">
      <c r="A19" s="26" t="s">
        <v>286</v>
      </c>
      <c r="B19" s="237">
        <v>72154</v>
      </c>
      <c r="C19" s="80" t="s">
        <v>8</v>
      </c>
      <c r="D19" s="348">
        <v>24.47</v>
      </c>
      <c r="E19" s="25" t="s">
        <v>287</v>
      </c>
      <c r="F19" s="176">
        <v>805233</v>
      </c>
      <c r="G19" s="80" t="s">
        <v>250</v>
      </c>
      <c r="H19" s="347">
        <v>19.32</v>
      </c>
      <c r="I19" s="27" t="s">
        <v>287</v>
      </c>
      <c r="J19" s="158" t="s">
        <v>652</v>
      </c>
      <c r="K19" s="80" t="s">
        <v>653</v>
      </c>
      <c r="L19" s="182">
        <v>29.595200000000002</v>
      </c>
      <c r="M19" s="27" t="s">
        <v>287</v>
      </c>
      <c r="N19" s="170">
        <v>2155</v>
      </c>
      <c r="O19" s="80" t="s">
        <v>289</v>
      </c>
      <c r="P19" s="136">
        <v>33.65</v>
      </c>
      <c r="Q19" s="25" t="s">
        <v>287</v>
      </c>
    </row>
    <row r="20" spans="1:17" s="15" customFormat="1" ht="24.75" customHeight="1">
      <c r="A20" s="26" t="s">
        <v>288</v>
      </c>
      <c r="B20" s="237">
        <v>72138</v>
      </c>
      <c r="C20" s="80" t="s">
        <v>289</v>
      </c>
      <c r="D20" s="136">
        <v>6.16</v>
      </c>
      <c r="E20" s="25" t="s">
        <v>214</v>
      </c>
      <c r="F20" s="176">
        <v>805949</v>
      </c>
      <c r="G20" s="80" t="s">
        <v>446</v>
      </c>
      <c r="H20" s="348">
        <v>4.9800000000000004</v>
      </c>
      <c r="I20" s="27" t="s">
        <v>214</v>
      </c>
      <c r="J20" s="159" t="s">
        <v>654</v>
      </c>
      <c r="K20" s="65" t="s">
        <v>653</v>
      </c>
      <c r="L20" s="350">
        <v>3.7984999999999998</v>
      </c>
      <c r="M20" s="27" t="s">
        <v>214</v>
      </c>
      <c r="N20" s="170">
        <v>2152</v>
      </c>
      <c r="O20" s="80" t="s">
        <v>289</v>
      </c>
      <c r="P20" s="136">
        <v>6.28</v>
      </c>
      <c r="Q20" s="25" t="s">
        <v>214</v>
      </c>
    </row>
    <row r="21" spans="1:17" s="15" customFormat="1" ht="24.75" customHeight="1">
      <c r="A21" s="26" t="s">
        <v>288</v>
      </c>
      <c r="B21" s="237">
        <v>72159</v>
      </c>
      <c r="C21" s="80" t="s">
        <v>8</v>
      </c>
      <c r="D21" s="136">
        <v>4.12</v>
      </c>
      <c r="E21" s="25" t="s">
        <v>214</v>
      </c>
      <c r="F21" s="176" t="s">
        <v>696</v>
      </c>
      <c r="G21" s="80" t="s">
        <v>250</v>
      </c>
      <c r="H21" s="348">
        <v>3.2160000000000002</v>
      </c>
      <c r="I21" s="27" t="s">
        <v>214</v>
      </c>
      <c r="J21" s="170"/>
      <c r="K21" s="80"/>
      <c r="L21" s="136"/>
      <c r="M21" s="27" t="s">
        <v>214</v>
      </c>
      <c r="N21" s="170">
        <v>2149</v>
      </c>
      <c r="O21" s="80" t="s">
        <v>700</v>
      </c>
      <c r="P21" s="347">
        <v>2.71</v>
      </c>
      <c r="Q21" s="25" t="s">
        <v>214</v>
      </c>
    </row>
    <row r="22" spans="1:17" s="15" customFormat="1" ht="33" customHeight="1">
      <c r="A22" s="26" t="s">
        <v>290</v>
      </c>
      <c r="B22" s="237">
        <v>65375</v>
      </c>
      <c r="C22" s="80" t="s">
        <v>8</v>
      </c>
      <c r="D22" s="136">
        <v>19.38</v>
      </c>
      <c r="E22" s="25" t="s">
        <v>291</v>
      </c>
      <c r="F22" s="148">
        <v>987255</v>
      </c>
      <c r="G22" s="27" t="s">
        <v>447</v>
      </c>
      <c r="H22" s="347">
        <f>17.592/144*80</f>
        <v>9.7733333333333334</v>
      </c>
      <c r="I22" s="27" t="s">
        <v>291</v>
      </c>
      <c r="J22" s="158" t="s">
        <v>655</v>
      </c>
      <c r="K22" s="80" t="s">
        <v>641</v>
      </c>
      <c r="L22" s="182">
        <v>18.5288</v>
      </c>
      <c r="M22" s="27" t="s">
        <v>291</v>
      </c>
      <c r="N22" s="42">
        <v>2312</v>
      </c>
      <c r="O22" s="80" t="s">
        <v>700</v>
      </c>
      <c r="P22" s="348">
        <v>12.01</v>
      </c>
      <c r="Q22" s="25" t="s">
        <v>291</v>
      </c>
    </row>
    <row r="23" spans="1:17" s="15" customFormat="1" ht="24.75" customHeight="1">
      <c r="A23" s="26" t="s">
        <v>292</v>
      </c>
      <c r="B23" s="237">
        <v>27049</v>
      </c>
      <c r="C23" s="80" t="s">
        <v>8</v>
      </c>
      <c r="D23" s="347">
        <v>4.5199999999999996</v>
      </c>
      <c r="E23" s="25" t="s">
        <v>282</v>
      </c>
      <c r="F23" s="148">
        <v>300108</v>
      </c>
      <c r="G23" s="80" t="s">
        <v>250</v>
      </c>
      <c r="H23" s="348">
        <v>4.6559999999999997</v>
      </c>
      <c r="I23" s="27" t="s">
        <v>282</v>
      </c>
      <c r="J23" s="158" t="s">
        <v>656</v>
      </c>
      <c r="K23" s="80" t="s">
        <v>622</v>
      </c>
      <c r="L23" s="182">
        <v>5.8032000000000004</v>
      </c>
      <c r="M23" s="27" t="s">
        <v>282</v>
      </c>
      <c r="N23" s="42">
        <v>1709</v>
      </c>
      <c r="O23" s="80" t="s">
        <v>700</v>
      </c>
      <c r="P23" s="136">
        <v>7.66</v>
      </c>
      <c r="Q23" s="25" t="s">
        <v>282</v>
      </c>
    </row>
    <row r="24" spans="1:17" s="15" customFormat="1" ht="24.75" customHeight="1">
      <c r="A24" s="26" t="s">
        <v>293</v>
      </c>
      <c r="B24" s="237">
        <v>20314</v>
      </c>
      <c r="C24" s="80" t="s">
        <v>8</v>
      </c>
      <c r="D24" s="136">
        <v>25.96</v>
      </c>
      <c r="E24" s="25" t="s">
        <v>294</v>
      </c>
      <c r="F24" s="148">
        <v>301634</v>
      </c>
      <c r="G24" s="80" t="s">
        <v>250</v>
      </c>
      <c r="H24" s="136">
        <v>30.287999999999997</v>
      </c>
      <c r="I24" s="27" t="s">
        <v>294</v>
      </c>
      <c r="J24" s="158" t="s">
        <v>657</v>
      </c>
      <c r="K24" s="80" t="s">
        <v>622</v>
      </c>
      <c r="L24" s="182">
        <v>37.493400000000001</v>
      </c>
      <c r="M24" s="27" t="s">
        <v>294</v>
      </c>
      <c r="N24" s="42">
        <v>1710</v>
      </c>
      <c r="O24" s="80" t="s">
        <v>700</v>
      </c>
      <c r="P24" s="136">
        <v>30.01</v>
      </c>
      <c r="Q24" s="25" t="s">
        <v>294</v>
      </c>
    </row>
    <row r="25" spans="1:17" s="15" customFormat="1" ht="21.75" customHeight="1" thickBot="1">
      <c r="A25" s="114" t="s">
        <v>295</v>
      </c>
      <c r="B25" s="508" t="s">
        <v>773</v>
      </c>
      <c r="C25" s="509"/>
      <c r="D25" s="509"/>
      <c r="E25" s="509"/>
      <c r="F25" s="509"/>
      <c r="G25" s="509"/>
      <c r="H25" s="509"/>
      <c r="I25" s="509"/>
      <c r="J25" s="509"/>
      <c r="K25" s="509"/>
      <c r="L25" s="509"/>
      <c r="M25" s="509"/>
      <c r="N25" s="509"/>
      <c r="O25" s="509"/>
      <c r="P25" s="509"/>
      <c r="Q25" s="510"/>
    </row>
    <row r="26" spans="1:17" s="15" customFormat="1" ht="31" customHeight="1">
      <c r="A26" s="26" t="s">
        <v>296</v>
      </c>
      <c r="B26" s="351">
        <v>76550</v>
      </c>
      <c r="C26" s="80"/>
      <c r="D26" s="136">
        <v>2.93</v>
      </c>
      <c r="E26" s="25" t="s">
        <v>115</v>
      </c>
      <c r="F26" s="148">
        <v>997285</v>
      </c>
      <c r="G26" s="80" t="s">
        <v>400</v>
      </c>
      <c r="H26" s="347">
        <v>0.57599999999999996</v>
      </c>
      <c r="I26" s="27" t="s">
        <v>115</v>
      </c>
      <c r="J26" s="158" t="s">
        <v>658</v>
      </c>
      <c r="K26" s="80" t="s">
        <v>400</v>
      </c>
      <c r="L26" s="349">
        <v>1.0449999999999999</v>
      </c>
      <c r="M26" s="27" t="s">
        <v>115</v>
      </c>
      <c r="N26" s="42">
        <v>11013</v>
      </c>
      <c r="O26" s="80" t="s">
        <v>719</v>
      </c>
      <c r="P26" s="136">
        <v>4.6399999999999997</v>
      </c>
      <c r="Q26" s="25" t="s">
        <v>115</v>
      </c>
    </row>
    <row r="27" spans="1:17" s="15" customFormat="1" ht="24.75" customHeight="1">
      <c r="A27" s="26" t="s">
        <v>297</v>
      </c>
      <c r="B27" s="351">
        <v>23286</v>
      </c>
      <c r="C27" s="80" t="s">
        <v>298</v>
      </c>
      <c r="D27" s="136">
        <v>2.4700000000000002</v>
      </c>
      <c r="E27" s="25" t="s">
        <v>70</v>
      </c>
      <c r="F27" s="176">
        <v>673004</v>
      </c>
      <c r="G27" s="80" t="s">
        <v>298</v>
      </c>
      <c r="H27" s="347">
        <v>2.3159999999999998</v>
      </c>
      <c r="I27" s="27" t="s">
        <v>70</v>
      </c>
      <c r="J27" s="170" t="s">
        <v>659</v>
      </c>
      <c r="K27" s="80" t="s">
        <v>298</v>
      </c>
      <c r="L27" s="349">
        <v>2.4359999999999995</v>
      </c>
      <c r="M27" s="27" t="s">
        <v>70</v>
      </c>
      <c r="N27" s="170" t="s">
        <v>728</v>
      </c>
      <c r="O27" s="80" t="s">
        <v>729</v>
      </c>
      <c r="P27" s="136">
        <v>3.52</v>
      </c>
      <c r="Q27" s="25" t="s">
        <v>70</v>
      </c>
    </row>
    <row r="28" spans="1:17" s="15" customFormat="1" ht="24.75" customHeight="1">
      <c r="A28" s="26" t="s">
        <v>299</v>
      </c>
      <c r="B28" s="351">
        <v>60153</v>
      </c>
      <c r="C28" s="117" t="s">
        <v>8</v>
      </c>
      <c r="D28" s="136">
        <v>1.33</v>
      </c>
      <c r="E28" s="25" t="s">
        <v>70</v>
      </c>
      <c r="F28" s="176">
        <v>673669</v>
      </c>
      <c r="G28" s="117" t="s">
        <v>156</v>
      </c>
      <c r="H28" s="348">
        <v>0.98399999999999987</v>
      </c>
      <c r="I28" s="27" t="s">
        <v>70</v>
      </c>
      <c r="J28" s="170" t="s">
        <v>660</v>
      </c>
      <c r="K28" s="117" t="s">
        <v>308</v>
      </c>
      <c r="L28" s="182">
        <v>1.1879999999999999</v>
      </c>
      <c r="M28" s="27" t="s">
        <v>70</v>
      </c>
      <c r="N28" s="170">
        <v>572</v>
      </c>
      <c r="O28" s="80" t="s">
        <v>700</v>
      </c>
      <c r="P28" s="347">
        <v>0.71</v>
      </c>
      <c r="Q28" s="25" t="s">
        <v>70</v>
      </c>
    </row>
    <row r="29" spans="1:17" s="70" customFormat="1" ht="24.75" customHeight="1">
      <c r="A29" s="26" t="s">
        <v>300</v>
      </c>
      <c r="B29" s="351">
        <v>17333</v>
      </c>
      <c r="C29" s="27" t="s">
        <v>246</v>
      </c>
      <c r="D29" s="136">
        <v>3.04</v>
      </c>
      <c r="E29" s="25" t="s">
        <v>70</v>
      </c>
      <c r="F29" s="148">
        <v>673100</v>
      </c>
      <c r="G29" s="27" t="s">
        <v>246</v>
      </c>
      <c r="H29" s="347">
        <v>2.2559999999999998</v>
      </c>
      <c r="I29" s="27" t="s">
        <v>70</v>
      </c>
      <c r="J29" s="158" t="s">
        <v>661</v>
      </c>
      <c r="K29" s="80" t="s">
        <v>246</v>
      </c>
      <c r="L29" s="349">
        <v>2.2866000000000004</v>
      </c>
      <c r="M29" s="27" t="s">
        <v>70</v>
      </c>
      <c r="N29" s="42">
        <v>575</v>
      </c>
      <c r="O29" s="27" t="s">
        <v>246</v>
      </c>
      <c r="P29" s="136">
        <v>3.04</v>
      </c>
      <c r="Q29" s="25" t="s">
        <v>70</v>
      </c>
    </row>
    <row r="30" spans="1:17" s="70" customFormat="1" ht="24.75" customHeight="1">
      <c r="A30" s="26" t="s">
        <v>301</v>
      </c>
      <c r="B30" s="351">
        <v>53584</v>
      </c>
      <c r="C30" s="27" t="s">
        <v>246</v>
      </c>
      <c r="D30" s="136">
        <v>3.04</v>
      </c>
      <c r="E30" s="25" t="s">
        <v>70</v>
      </c>
      <c r="F30" s="148">
        <v>673103</v>
      </c>
      <c r="G30" s="27" t="s">
        <v>246</v>
      </c>
      <c r="H30" s="347">
        <v>2.2559999999999998</v>
      </c>
      <c r="I30" s="27" t="s">
        <v>70</v>
      </c>
      <c r="J30" s="42" t="s">
        <v>662</v>
      </c>
      <c r="K30" s="27" t="s">
        <v>246</v>
      </c>
      <c r="L30" s="349">
        <v>2.2866000000000004</v>
      </c>
      <c r="M30" s="27" t="s">
        <v>70</v>
      </c>
      <c r="N30" s="42">
        <v>11810</v>
      </c>
      <c r="O30" s="27" t="s">
        <v>246</v>
      </c>
      <c r="P30" s="136">
        <v>3.04</v>
      </c>
      <c r="Q30" s="25" t="s">
        <v>70</v>
      </c>
    </row>
    <row r="31" spans="1:17" s="15" customFormat="1" ht="24.75" customHeight="1">
      <c r="A31" s="82" t="s">
        <v>241</v>
      </c>
      <c r="B31" s="351">
        <v>64190</v>
      </c>
      <c r="C31" s="80" t="s">
        <v>302</v>
      </c>
      <c r="D31" s="136">
        <v>1.81</v>
      </c>
      <c r="E31" s="25" t="s">
        <v>214</v>
      </c>
      <c r="F31" s="148">
        <v>703508</v>
      </c>
      <c r="G31" s="80" t="s">
        <v>400</v>
      </c>
      <c r="H31" s="348">
        <v>0.80400000000000005</v>
      </c>
      <c r="I31" s="27" t="s">
        <v>214</v>
      </c>
      <c r="J31" s="65" t="s">
        <v>615</v>
      </c>
      <c r="K31" s="65" t="s">
        <v>400</v>
      </c>
      <c r="L31" s="350">
        <v>0.78</v>
      </c>
      <c r="M31" s="27" t="s">
        <v>214</v>
      </c>
      <c r="N31" s="42">
        <v>1846</v>
      </c>
      <c r="O31" s="80" t="s">
        <v>719</v>
      </c>
      <c r="P31" s="136">
        <v>0.89</v>
      </c>
      <c r="Q31" s="25" t="s">
        <v>214</v>
      </c>
    </row>
    <row r="32" spans="1:17" s="15" customFormat="1" ht="24.75" customHeight="1">
      <c r="A32" s="82" t="s">
        <v>243</v>
      </c>
      <c r="B32" s="351">
        <v>64189</v>
      </c>
      <c r="C32" s="80" t="s">
        <v>302</v>
      </c>
      <c r="D32" s="136">
        <v>1.2</v>
      </c>
      <c r="E32" s="25" t="s">
        <v>214</v>
      </c>
      <c r="F32" s="148">
        <v>703519</v>
      </c>
      <c r="G32" s="80" t="s">
        <v>400</v>
      </c>
      <c r="H32" s="348">
        <v>0.49199999999999994</v>
      </c>
      <c r="I32" s="27" t="s">
        <v>214</v>
      </c>
      <c r="J32" s="62" t="s">
        <v>616</v>
      </c>
      <c r="K32" s="27" t="s">
        <v>156</v>
      </c>
      <c r="L32" s="182">
        <v>0.69</v>
      </c>
      <c r="M32" s="27" t="s">
        <v>214</v>
      </c>
      <c r="N32" s="42">
        <v>1843</v>
      </c>
      <c r="O32" s="80" t="s">
        <v>612</v>
      </c>
      <c r="P32" s="347">
        <v>0.28999999999999998</v>
      </c>
      <c r="Q32" s="25" t="s">
        <v>214</v>
      </c>
    </row>
    <row r="33" spans="1:17" s="15" customFormat="1" ht="24.75" customHeight="1">
      <c r="A33" s="82" t="s">
        <v>244</v>
      </c>
      <c r="B33" s="351">
        <v>59936</v>
      </c>
      <c r="C33" s="80" t="s">
        <v>156</v>
      </c>
      <c r="D33" s="136">
        <v>0.88</v>
      </c>
      <c r="E33" s="25" t="s">
        <v>214</v>
      </c>
      <c r="F33" s="148">
        <v>703500</v>
      </c>
      <c r="G33" s="80" t="s">
        <v>400</v>
      </c>
      <c r="H33" s="348">
        <v>0.51600000000000001</v>
      </c>
      <c r="I33" s="27" t="s">
        <v>214</v>
      </c>
      <c r="J33" s="62" t="s">
        <v>617</v>
      </c>
      <c r="K33" s="27" t="s">
        <v>156</v>
      </c>
      <c r="L33" s="350">
        <v>0.39240000000000003</v>
      </c>
      <c r="M33" s="27" t="s">
        <v>214</v>
      </c>
      <c r="N33" s="42">
        <v>13135</v>
      </c>
      <c r="O33" s="80" t="s">
        <v>730</v>
      </c>
      <c r="P33" s="136">
        <v>2.38</v>
      </c>
      <c r="Q33" s="25" t="s">
        <v>214</v>
      </c>
    </row>
    <row r="34" spans="1:17" s="15" customFormat="1" ht="24.75" customHeight="1">
      <c r="A34" s="26" t="s">
        <v>303</v>
      </c>
      <c r="B34" s="351">
        <v>85691</v>
      </c>
      <c r="C34" s="80" t="s">
        <v>8</v>
      </c>
      <c r="D34" s="136">
        <v>3.19</v>
      </c>
      <c r="E34" s="25" t="s">
        <v>304</v>
      </c>
      <c r="F34" s="148">
        <v>866801</v>
      </c>
      <c r="G34" s="80" t="s">
        <v>441</v>
      </c>
      <c r="H34" s="347">
        <v>1.8599999999999999</v>
      </c>
      <c r="I34" s="27" t="s">
        <v>304</v>
      </c>
      <c r="J34" s="158" t="s">
        <v>663</v>
      </c>
      <c r="K34" s="80" t="s">
        <v>664</v>
      </c>
      <c r="L34" s="349">
        <v>2.448</v>
      </c>
      <c r="M34" s="27" t="s">
        <v>304</v>
      </c>
      <c r="N34" s="42">
        <v>2252</v>
      </c>
      <c r="O34" s="80" t="s">
        <v>731</v>
      </c>
      <c r="P34" s="136">
        <v>3.59</v>
      </c>
      <c r="Q34" s="25" t="s">
        <v>304</v>
      </c>
    </row>
    <row r="35" spans="1:17" s="15" customFormat="1" ht="24.75" customHeight="1">
      <c r="A35" s="82" t="s">
        <v>749</v>
      </c>
      <c r="B35" s="352">
        <v>53689</v>
      </c>
      <c r="C35" s="65"/>
      <c r="D35" s="136">
        <v>4.97</v>
      </c>
      <c r="E35" s="452" t="s">
        <v>747</v>
      </c>
      <c r="F35" s="148">
        <v>510011</v>
      </c>
      <c r="G35" s="27" t="s">
        <v>378</v>
      </c>
      <c r="H35" s="136">
        <v>21.251999999999999</v>
      </c>
      <c r="I35" s="452" t="s">
        <v>748</v>
      </c>
      <c r="J35" s="237" t="s">
        <v>665</v>
      </c>
      <c r="K35" s="27" t="s">
        <v>378</v>
      </c>
      <c r="L35" s="182">
        <v>23.698499999999999</v>
      </c>
      <c r="M35" s="452" t="s">
        <v>748</v>
      </c>
      <c r="N35" s="42">
        <v>1943</v>
      </c>
      <c r="O35" s="27" t="s">
        <v>719</v>
      </c>
      <c r="P35" s="136">
        <v>23.35</v>
      </c>
      <c r="Q35" s="452" t="s">
        <v>748</v>
      </c>
    </row>
    <row r="36" spans="1:17" s="15" customFormat="1" ht="24.75" customHeight="1">
      <c r="A36" s="26" t="s">
        <v>306</v>
      </c>
      <c r="B36" s="351">
        <v>60290</v>
      </c>
      <c r="C36" s="80" t="s">
        <v>8</v>
      </c>
      <c r="D36" s="136">
        <v>0.89</v>
      </c>
      <c r="E36" s="25" t="s">
        <v>70</v>
      </c>
      <c r="F36" s="148">
        <v>671800</v>
      </c>
      <c r="G36" s="80" t="s">
        <v>308</v>
      </c>
      <c r="H36" s="347">
        <v>0.432</v>
      </c>
      <c r="I36" s="27" t="s">
        <v>70</v>
      </c>
      <c r="J36" s="158" t="s">
        <v>666</v>
      </c>
      <c r="K36" s="80" t="s">
        <v>308</v>
      </c>
      <c r="L36" s="349">
        <v>0.50140000000000007</v>
      </c>
      <c r="M36" s="27" t="s">
        <v>70</v>
      </c>
      <c r="N36" s="42">
        <v>11754</v>
      </c>
      <c r="O36" s="65" t="s">
        <v>719</v>
      </c>
      <c r="P36" s="136">
        <v>1.34</v>
      </c>
      <c r="Q36" s="25" t="s">
        <v>70</v>
      </c>
    </row>
    <row r="37" spans="1:17" s="15" customFormat="1" ht="24.75" customHeight="1">
      <c r="A37" s="26" t="s">
        <v>306</v>
      </c>
      <c r="B37" s="351">
        <v>56682</v>
      </c>
      <c r="C37" s="80"/>
      <c r="D37" s="136">
        <v>3.39</v>
      </c>
      <c r="E37" s="25" t="s">
        <v>70</v>
      </c>
      <c r="F37" s="148">
        <v>672006</v>
      </c>
      <c r="G37" s="80" t="s">
        <v>308</v>
      </c>
      <c r="H37" s="347">
        <v>0.432</v>
      </c>
      <c r="I37" s="27" t="s">
        <v>70</v>
      </c>
      <c r="J37" s="158" t="s">
        <v>667</v>
      </c>
      <c r="K37" s="80" t="s">
        <v>308</v>
      </c>
      <c r="L37" s="182">
        <v>2.6415999999999999</v>
      </c>
      <c r="M37" s="27" t="s">
        <v>70</v>
      </c>
      <c r="N37" s="42">
        <v>2649</v>
      </c>
      <c r="O37" s="65" t="s">
        <v>308</v>
      </c>
      <c r="P37" s="348">
        <v>0.46</v>
      </c>
      <c r="Q37" s="25" t="s">
        <v>70</v>
      </c>
    </row>
    <row r="38" spans="1:17" s="15" customFormat="1" ht="24.75" customHeight="1">
      <c r="A38" s="26" t="s">
        <v>307</v>
      </c>
      <c r="B38" s="351">
        <v>68327</v>
      </c>
      <c r="C38" s="80" t="s">
        <v>308</v>
      </c>
      <c r="D38" s="136">
        <v>11.85</v>
      </c>
      <c r="E38" s="25" t="s">
        <v>309</v>
      </c>
      <c r="F38" s="148">
        <v>924003</v>
      </c>
      <c r="G38" s="80" t="s">
        <v>308</v>
      </c>
      <c r="H38" s="348">
        <v>8.4599999999999991</v>
      </c>
      <c r="I38" s="27" t="s">
        <v>309</v>
      </c>
      <c r="J38" s="158" t="s">
        <v>668</v>
      </c>
      <c r="K38" s="80" t="s">
        <v>308</v>
      </c>
      <c r="L38" s="350">
        <v>4.3899999999999997</v>
      </c>
      <c r="M38" s="27" t="s">
        <v>309</v>
      </c>
      <c r="N38" s="42">
        <v>2634</v>
      </c>
      <c r="O38" s="80" t="s">
        <v>308</v>
      </c>
      <c r="P38" s="136">
        <v>9.4700000000000006</v>
      </c>
      <c r="Q38" s="25" t="s">
        <v>309</v>
      </c>
    </row>
    <row r="39" spans="1:17" s="15" customFormat="1" ht="24.75" customHeight="1">
      <c r="A39" s="26" t="s">
        <v>310</v>
      </c>
      <c r="B39" s="351">
        <v>72152</v>
      </c>
      <c r="C39" s="80" t="s">
        <v>101</v>
      </c>
      <c r="D39" s="136">
        <v>14.94</v>
      </c>
      <c r="E39" s="25" t="s">
        <v>311</v>
      </c>
      <c r="F39" s="148">
        <v>745137</v>
      </c>
      <c r="G39" s="80" t="s">
        <v>448</v>
      </c>
      <c r="H39" s="347">
        <v>12.504</v>
      </c>
      <c r="I39" s="27" t="s">
        <v>311</v>
      </c>
      <c r="J39" s="158" t="s">
        <v>669</v>
      </c>
      <c r="K39" s="80" t="s">
        <v>559</v>
      </c>
      <c r="L39" s="349">
        <v>14.605499999999999</v>
      </c>
      <c r="M39" s="27" t="s">
        <v>311</v>
      </c>
      <c r="N39" s="42">
        <v>2672</v>
      </c>
      <c r="O39" s="80" t="s">
        <v>101</v>
      </c>
      <c r="P39" s="136">
        <v>16.97</v>
      </c>
      <c r="Q39" s="25" t="s">
        <v>311</v>
      </c>
    </row>
    <row r="40" spans="1:17" s="15" customFormat="1" ht="24.75" customHeight="1">
      <c r="A40" s="82" t="s">
        <v>312</v>
      </c>
      <c r="B40" s="351">
        <v>64930</v>
      </c>
      <c r="C40" s="80" t="s">
        <v>101</v>
      </c>
      <c r="D40" s="136">
        <v>29.58</v>
      </c>
      <c r="E40" s="25" t="s">
        <v>198</v>
      </c>
      <c r="F40" s="148">
        <v>740700</v>
      </c>
      <c r="G40" s="80" t="s">
        <v>340</v>
      </c>
      <c r="H40" s="348">
        <v>27.707999999999998</v>
      </c>
      <c r="I40" s="27" t="s">
        <v>198</v>
      </c>
      <c r="J40" s="158" t="s">
        <v>670</v>
      </c>
      <c r="K40" s="80" t="s">
        <v>559</v>
      </c>
      <c r="L40" s="350">
        <v>22.99</v>
      </c>
      <c r="M40" s="27" t="s">
        <v>198</v>
      </c>
      <c r="N40" s="42">
        <v>2661</v>
      </c>
      <c r="O40" s="80" t="s">
        <v>101</v>
      </c>
      <c r="P40" s="136">
        <v>33.590000000000003</v>
      </c>
      <c r="Q40" s="25" t="s">
        <v>198</v>
      </c>
    </row>
    <row r="41" spans="1:17" s="15" customFormat="1" ht="24.75" customHeight="1">
      <c r="A41" s="82" t="s">
        <v>313</v>
      </c>
      <c r="B41" s="351">
        <v>53651</v>
      </c>
      <c r="C41" s="80"/>
      <c r="D41" s="136">
        <v>18.38</v>
      </c>
      <c r="E41" s="25" t="s">
        <v>314</v>
      </c>
      <c r="F41" s="148">
        <v>745157</v>
      </c>
      <c r="G41" s="80" t="s">
        <v>448</v>
      </c>
      <c r="H41" s="347">
        <v>15.395999999999999</v>
      </c>
      <c r="I41" s="27" t="s">
        <v>314</v>
      </c>
      <c r="J41" s="159" t="s">
        <v>671</v>
      </c>
      <c r="K41" s="65" t="s">
        <v>672</v>
      </c>
      <c r="L41" s="349">
        <v>16.349599999999999</v>
      </c>
      <c r="M41" s="27" t="s">
        <v>314</v>
      </c>
      <c r="N41" s="42">
        <v>2677</v>
      </c>
      <c r="O41" s="80" t="s">
        <v>448</v>
      </c>
      <c r="P41" s="136">
        <v>20.2</v>
      </c>
      <c r="Q41" s="25" t="s">
        <v>314</v>
      </c>
    </row>
    <row r="42" spans="1:17" s="15" customFormat="1" ht="24.75" customHeight="1">
      <c r="A42" s="26" t="s">
        <v>315</v>
      </c>
      <c r="B42" s="351">
        <v>53668</v>
      </c>
      <c r="C42" s="80"/>
      <c r="D42" s="136">
        <v>1.72</v>
      </c>
      <c r="E42" s="25" t="s">
        <v>316</v>
      </c>
      <c r="F42" s="148">
        <v>781058</v>
      </c>
      <c r="G42" s="80" t="s">
        <v>449</v>
      </c>
      <c r="H42" s="347">
        <v>0.52800000000000002</v>
      </c>
      <c r="I42" s="27" t="s">
        <v>316</v>
      </c>
      <c r="J42" s="158" t="s">
        <v>673</v>
      </c>
      <c r="K42" s="80" t="s">
        <v>674</v>
      </c>
      <c r="L42" s="349">
        <v>0.93959999999999999</v>
      </c>
      <c r="M42" s="27" t="s">
        <v>316</v>
      </c>
      <c r="N42" s="42">
        <v>2871</v>
      </c>
      <c r="O42" s="80" t="s">
        <v>719</v>
      </c>
      <c r="P42" s="136">
        <v>1.21</v>
      </c>
      <c r="Q42" s="25" t="s">
        <v>316</v>
      </c>
    </row>
    <row r="43" spans="1:17" s="15" customFormat="1" ht="24.75" customHeight="1">
      <c r="A43" s="26" t="s">
        <v>317</v>
      </c>
      <c r="B43" s="351">
        <v>82999</v>
      </c>
      <c r="C43" s="80"/>
      <c r="D43" s="136">
        <v>10.27</v>
      </c>
      <c r="E43" s="25" t="s">
        <v>70</v>
      </c>
      <c r="F43" s="148">
        <v>843028</v>
      </c>
      <c r="G43" s="27" t="s">
        <v>449</v>
      </c>
      <c r="H43" s="347">
        <v>7.8</v>
      </c>
      <c r="I43" s="27" t="s">
        <v>70</v>
      </c>
      <c r="J43" s="42" t="s">
        <v>675</v>
      </c>
      <c r="K43" s="80"/>
      <c r="L43" s="350">
        <v>8.94</v>
      </c>
      <c r="M43" s="27" t="s">
        <v>70</v>
      </c>
      <c r="N43" s="42">
        <v>2129</v>
      </c>
      <c r="O43" s="80" t="s">
        <v>719</v>
      </c>
      <c r="P43" s="136">
        <v>8.98</v>
      </c>
      <c r="Q43" s="25" t="s">
        <v>70</v>
      </c>
    </row>
    <row r="44" spans="1:17" s="15" customFormat="1" ht="24.75" customHeight="1">
      <c r="A44" s="26" t="s">
        <v>318</v>
      </c>
      <c r="B44" s="351">
        <v>74629</v>
      </c>
      <c r="C44" s="80"/>
      <c r="D44" s="136">
        <v>3.31</v>
      </c>
      <c r="E44" s="25" t="s">
        <v>214</v>
      </c>
      <c r="F44" s="148">
        <v>728211</v>
      </c>
      <c r="G44" s="80" t="s">
        <v>156</v>
      </c>
      <c r="H44" s="348">
        <v>2.2919999999999998</v>
      </c>
      <c r="I44" s="27" t="s">
        <v>214</v>
      </c>
      <c r="J44" s="42" t="s">
        <v>676</v>
      </c>
      <c r="K44" s="80" t="s">
        <v>674</v>
      </c>
      <c r="L44" s="350">
        <v>1.1879999999999999</v>
      </c>
      <c r="M44" s="27" t="s">
        <v>214</v>
      </c>
      <c r="N44" s="42">
        <v>11912</v>
      </c>
      <c r="O44" s="80" t="s">
        <v>719</v>
      </c>
      <c r="P44" s="136">
        <v>3.13</v>
      </c>
      <c r="Q44" s="25" t="s">
        <v>214</v>
      </c>
    </row>
    <row r="45" spans="1:17" s="70" customFormat="1" ht="18.75" customHeight="1">
      <c r="A45" s="114" t="s">
        <v>319</v>
      </c>
      <c r="B45" s="353"/>
      <c r="C45" s="87"/>
      <c r="D45" s="180"/>
      <c r="E45" s="88"/>
      <c r="F45" s="149"/>
      <c r="G45" s="87"/>
      <c r="H45" s="180"/>
      <c r="I45" s="87"/>
      <c r="J45" s="172"/>
      <c r="K45" s="87"/>
      <c r="L45" s="180"/>
      <c r="M45" s="87"/>
      <c r="N45" s="172"/>
      <c r="O45" s="87"/>
      <c r="P45" s="180"/>
      <c r="Q45" s="88"/>
    </row>
    <row r="46" spans="1:17" s="70" customFormat="1" ht="30.75" customHeight="1">
      <c r="A46" s="120" t="s">
        <v>320</v>
      </c>
      <c r="B46" s="354"/>
      <c r="C46" s="87"/>
      <c r="D46" s="180"/>
      <c r="E46" s="88"/>
      <c r="F46" s="149"/>
      <c r="G46" s="87"/>
      <c r="H46" s="180"/>
      <c r="I46" s="87"/>
      <c r="J46" s="172"/>
      <c r="K46" s="87"/>
      <c r="L46" s="180"/>
      <c r="M46" s="87"/>
      <c r="N46" s="172"/>
      <c r="O46" s="87"/>
      <c r="P46" s="180"/>
      <c r="Q46" s="88"/>
    </row>
    <row r="47" spans="1:17" s="70" customFormat="1" ht="18.75" customHeight="1">
      <c r="A47" s="114" t="s">
        <v>321</v>
      </c>
      <c r="B47" s="353"/>
      <c r="C47" s="87"/>
      <c r="D47" s="180"/>
      <c r="E47" s="88"/>
      <c r="F47" s="149"/>
      <c r="G47" s="87"/>
      <c r="H47" s="180"/>
      <c r="I47" s="87"/>
      <c r="J47" s="172"/>
      <c r="K47" s="87"/>
      <c r="L47" s="180"/>
      <c r="M47" s="87"/>
      <c r="N47" s="172"/>
      <c r="O47" s="87"/>
      <c r="P47" s="180"/>
      <c r="Q47" s="88"/>
    </row>
    <row r="48" spans="1:17" s="70" customFormat="1" ht="30.75" customHeight="1">
      <c r="A48" s="121" t="s">
        <v>322</v>
      </c>
      <c r="B48" s="354"/>
      <c r="C48" s="87"/>
      <c r="D48" s="180"/>
      <c r="E48" s="88"/>
      <c r="F48" s="149"/>
      <c r="G48" s="87"/>
      <c r="H48" s="180"/>
      <c r="I48" s="87"/>
      <c r="J48" s="172"/>
      <c r="K48" s="87"/>
      <c r="L48" s="180"/>
      <c r="M48" s="87"/>
      <c r="N48" s="172"/>
      <c r="O48" s="87"/>
      <c r="P48" s="180"/>
      <c r="Q48" s="88"/>
    </row>
    <row r="49" spans="1:17" s="15" customFormat="1" ht="21.75" customHeight="1" thickBot="1">
      <c r="A49" s="122" t="s">
        <v>220</v>
      </c>
      <c r="B49" s="508" t="s">
        <v>773</v>
      </c>
      <c r="C49" s="509"/>
      <c r="D49" s="509"/>
      <c r="E49" s="509"/>
      <c r="F49" s="509"/>
      <c r="G49" s="509"/>
      <c r="H49" s="509"/>
      <c r="I49" s="509"/>
      <c r="J49" s="509"/>
      <c r="K49" s="509"/>
      <c r="L49" s="509"/>
      <c r="M49" s="509"/>
      <c r="N49" s="509"/>
      <c r="O49" s="509"/>
      <c r="P49" s="509"/>
      <c r="Q49" s="510"/>
    </row>
    <row r="50" spans="1:17" s="15" customFormat="1" ht="24.75" customHeight="1">
      <c r="A50" s="24" t="s">
        <v>323</v>
      </c>
      <c r="B50" s="237">
        <v>51127</v>
      </c>
      <c r="C50" s="80"/>
      <c r="D50" s="136">
        <v>12.58</v>
      </c>
      <c r="E50" s="452" t="s">
        <v>752</v>
      </c>
      <c r="F50" s="148">
        <v>530709</v>
      </c>
      <c r="G50" s="27" t="s">
        <v>450</v>
      </c>
      <c r="H50" s="136">
        <v>1.26</v>
      </c>
      <c r="I50" s="453" t="s">
        <v>750</v>
      </c>
      <c r="J50" s="237" t="s">
        <v>677</v>
      </c>
      <c r="K50" s="27" t="s">
        <v>226</v>
      </c>
      <c r="L50" s="182">
        <v>18.094999999999999</v>
      </c>
      <c r="M50" s="453" t="s">
        <v>752</v>
      </c>
      <c r="N50" s="42">
        <v>2065</v>
      </c>
      <c r="O50" s="27" t="s">
        <v>719</v>
      </c>
      <c r="P50" s="136">
        <v>13.57</v>
      </c>
      <c r="Q50" s="452" t="s">
        <v>751</v>
      </c>
    </row>
    <row r="51" spans="1:17" s="15" customFormat="1" ht="24.75" customHeight="1">
      <c r="A51" s="24" t="s">
        <v>324</v>
      </c>
      <c r="B51" s="237">
        <v>51128</v>
      </c>
      <c r="C51" s="80"/>
      <c r="D51" s="136">
        <v>12.71</v>
      </c>
      <c r="E51" s="452" t="s">
        <v>753</v>
      </c>
      <c r="F51" s="148">
        <v>530717</v>
      </c>
      <c r="G51" s="27" t="s">
        <v>450</v>
      </c>
      <c r="H51" s="136">
        <v>1.5</v>
      </c>
      <c r="I51" s="453" t="s">
        <v>750</v>
      </c>
      <c r="J51" s="237" t="s">
        <v>678</v>
      </c>
      <c r="K51" s="27" t="s">
        <v>226</v>
      </c>
      <c r="L51" s="182">
        <v>16.709</v>
      </c>
      <c r="M51" s="453" t="s">
        <v>753</v>
      </c>
      <c r="N51" s="42">
        <v>2066</v>
      </c>
      <c r="O51" s="27" t="s">
        <v>719</v>
      </c>
      <c r="P51" s="136">
        <v>16.54</v>
      </c>
      <c r="Q51" s="452" t="s">
        <v>751</v>
      </c>
    </row>
    <row r="52" spans="1:17" s="15" customFormat="1" ht="24.75" customHeight="1">
      <c r="A52" s="24" t="s">
        <v>325</v>
      </c>
      <c r="B52" s="237">
        <v>43010</v>
      </c>
      <c r="C52" s="80" t="s">
        <v>8</v>
      </c>
      <c r="D52" s="347">
        <v>3.21</v>
      </c>
      <c r="E52" s="25" t="s">
        <v>70</v>
      </c>
      <c r="F52" s="148">
        <v>545657</v>
      </c>
      <c r="G52" s="80" t="s">
        <v>226</v>
      </c>
      <c r="H52" s="348">
        <v>3.5880000000000001</v>
      </c>
      <c r="I52" s="27" t="s">
        <v>70</v>
      </c>
      <c r="J52" s="159" t="s">
        <v>679</v>
      </c>
      <c r="K52" s="65" t="s">
        <v>226</v>
      </c>
      <c r="L52" s="182">
        <v>3.87296</v>
      </c>
      <c r="M52" s="27" t="s">
        <v>70</v>
      </c>
      <c r="N52" s="42">
        <v>1878</v>
      </c>
      <c r="O52" s="80" t="s">
        <v>226</v>
      </c>
      <c r="P52" s="136">
        <v>9.66</v>
      </c>
      <c r="Q52" s="25" t="s">
        <v>70</v>
      </c>
    </row>
    <row r="53" spans="1:17" s="15" customFormat="1" ht="24.75" customHeight="1">
      <c r="A53" s="26" t="s">
        <v>326</v>
      </c>
      <c r="B53" s="237">
        <v>51062</v>
      </c>
      <c r="C53" s="80"/>
      <c r="D53" s="136">
        <v>6.32</v>
      </c>
      <c r="E53" s="25" t="s">
        <v>70</v>
      </c>
      <c r="F53" s="148">
        <v>511956</v>
      </c>
      <c r="G53" s="80" t="s">
        <v>451</v>
      </c>
      <c r="H53" s="347">
        <v>2.34</v>
      </c>
      <c r="I53" s="27" t="s">
        <v>70</v>
      </c>
      <c r="J53" s="158" t="s">
        <v>680</v>
      </c>
      <c r="K53" s="65" t="s">
        <v>226</v>
      </c>
      <c r="L53" s="182">
        <v>7.6020000000000003</v>
      </c>
      <c r="M53" s="27" t="s">
        <v>70</v>
      </c>
      <c r="N53" s="42">
        <v>11866</v>
      </c>
      <c r="O53" s="80" t="s">
        <v>719</v>
      </c>
      <c r="P53" s="348">
        <v>3.53</v>
      </c>
      <c r="Q53" s="25" t="s">
        <v>70</v>
      </c>
    </row>
    <row r="54" spans="1:17" s="15" customFormat="1" ht="24.75" customHeight="1">
      <c r="A54" s="26" t="s">
        <v>327</v>
      </c>
      <c r="B54" s="237">
        <v>15943</v>
      </c>
      <c r="C54" s="80"/>
      <c r="D54" s="136">
        <v>4.67</v>
      </c>
      <c r="E54" s="25" t="s">
        <v>328</v>
      </c>
      <c r="F54" s="148">
        <v>564372</v>
      </c>
      <c r="G54" s="80" t="s">
        <v>452</v>
      </c>
      <c r="H54" s="347">
        <v>3.3959999999999999</v>
      </c>
      <c r="I54" s="27" t="s">
        <v>328</v>
      </c>
      <c r="J54" s="158" t="s">
        <v>681</v>
      </c>
      <c r="K54" s="80" t="s">
        <v>452</v>
      </c>
      <c r="L54" s="349">
        <v>3.9096000000000002</v>
      </c>
      <c r="M54" s="27" t="s">
        <v>328</v>
      </c>
      <c r="N54" s="42">
        <v>11693</v>
      </c>
      <c r="O54" s="80" t="s">
        <v>719</v>
      </c>
      <c r="P54" s="136">
        <v>4.4400000000000004</v>
      </c>
      <c r="Q54" s="25" t="s">
        <v>328</v>
      </c>
    </row>
    <row r="55" spans="1:17" s="15" customFormat="1" ht="24.75" customHeight="1">
      <c r="A55" s="26" t="s">
        <v>329</v>
      </c>
      <c r="B55" s="237">
        <v>35317</v>
      </c>
      <c r="C55" s="80"/>
      <c r="D55" s="136">
        <v>5.83</v>
      </c>
      <c r="E55" s="25" t="s">
        <v>328</v>
      </c>
      <c r="F55" s="148">
        <v>564385</v>
      </c>
      <c r="G55" s="80" t="s">
        <v>452</v>
      </c>
      <c r="H55" s="347">
        <v>4.1040000000000001</v>
      </c>
      <c r="I55" s="27" t="s">
        <v>328</v>
      </c>
      <c r="J55" s="158" t="s">
        <v>682</v>
      </c>
      <c r="K55" s="80" t="s">
        <v>452</v>
      </c>
      <c r="L55" s="349">
        <v>4.806</v>
      </c>
      <c r="M55" s="27" t="s">
        <v>328</v>
      </c>
      <c r="N55" s="42">
        <v>11694</v>
      </c>
      <c r="O55" s="80" t="s">
        <v>719</v>
      </c>
      <c r="P55" s="136">
        <v>5.92</v>
      </c>
      <c r="Q55" s="25" t="s">
        <v>328</v>
      </c>
    </row>
    <row r="56" spans="1:17" s="15" customFormat="1" ht="24.75" customHeight="1">
      <c r="A56" s="82" t="s">
        <v>330</v>
      </c>
      <c r="B56" s="237">
        <v>15944</v>
      </c>
      <c r="C56" s="80"/>
      <c r="D56" s="136">
        <v>6.38</v>
      </c>
      <c r="E56" s="25" t="s">
        <v>328</v>
      </c>
      <c r="F56" s="148">
        <v>565269</v>
      </c>
      <c r="G56" s="80" t="s">
        <v>452</v>
      </c>
      <c r="H56" s="347">
        <v>5.0159999999999991</v>
      </c>
      <c r="I56" s="27" t="s">
        <v>328</v>
      </c>
      <c r="J56" s="159" t="s">
        <v>683</v>
      </c>
      <c r="K56" s="65" t="s">
        <v>452</v>
      </c>
      <c r="L56" s="182">
        <v>6.1308000000000007</v>
      </c>
      <c r="M56" s="27" t="s">
        <v>328</v>
      </c>
      <c r="N56" s="42">
        <v>11697</v>
      </c>
      <c r="O56" s="80" t="s">
        <v>719</v>
      </c>
      <c r="P56" s="348">
        <v>5.47</v>
      </c>
      <c r="Q56" s="25" t="s">
        <v>328</v>
      </c>
    </row>
    <row r="57" spans="1:17" s="15" customFormat="1" ht="24.75" customHeight="1">
      <c r="A57" s="26" t="s">
        <v>331</v>
      </c>
      <c r="B57" s="237">
        <v>46037</v>
      </c>
      <c r="C57" s="80"/>
      <c r="D57" s="136">
        <v>8.81</v>
      </c>
      <c r="E57" s="25" t="s">
        <v>328</v>
      </c>
      <c r="F57" s="148">
        <v>565382</v>
      </c>
      <c r="G57" s="80" t="s">
        <v>452</v>
      </c>
      <c r="H57" s="347">
        <v>6.2880000000000003</v>
      </c>
      <c r="I57" s="27" t="s">
        <v>328</v>
      </c>
      <c r="J57" s="158" t="s">
        <v>684</v>
      </c>
      <c r="K57" s="80" t="s">
        <v>452</v>
      </c>
      <c r="L57" s="349">
        <v>7.2423000000000011</v>
      </c>
      <c r="M57" s="27" t="s">
        <v>328</v>
      </c>
      <c r="N57" s="42">
        <v>11698</v>
      </c>
      <c r="O57" s="80" t="s">
        <v>719</v>
      </c>
      <c r="P57" s="136">
        <v>7.3</v>
      </c>
      <c r="Q57" s="25" t="s">
        <v>328</v>
      </c>
    </row>
    <row r="58" spans="1:17" s="15" customFormat="1" ht="24.75" customHeight="1">
      <c r="A58" s="26" t="s">
        <v>332</v>
      </c>
      <c r="B58" s="237">
        <v>46036</v>
      </c>
      <c r="C58" s="80"/>
      <c r="D58" s="136">
        <v>11.03</v>
      </c>
      <c r="E58" s="25" t="s">
        <v>328</v>
      </c>
      <c r="F58" s="148">
        <v>565371</v>
      </c>
      <c r="G58" s="80" t="s">
        <v>452</v>
      </c>
      <c r="H58" s="348">
        <v>8.4359999999999999</v>
      </c>
      <c r="I58" s="27" t="s">
        <v>328</v>
      </c>
      <c r="J58" s="158" t="s">
        <v>685</v>
      </c>
      <c r="K58" s="80" t="s">
        <v>452</v>
      </c>
      <c r="L58" s="182">
        <v>9.3132000000000001</v>
      </c>
      <c r="M58" s="27" t="s">
        <v>328</v>
      </c>
      <c r="N58" s="42">
        <v>12177</v>
      </c>
      <c r="O58" s="80" t="s">
        <v>719</v>
      </c>
      <c r="P58" s="347">
        <v>8.27</v>
      </c>
      <c r="Q58" s="25" t="s">
        <v>328</v>
      </c>
    </row>
    <row r="59" spans="1:17" s="15" customFormat="1" ht="24.75" customHeight="1">
      <c r="A59" s="26" t="s">
        <v>333</v>
      </c>
      <c r="B59" s="237">
        <v>39803</v>
      </c>
      <c r="C59" s="80"/>
      <c r="D59" s="136">
        <v>11.81</v>
      </c>
      <c r="E59" s="25" t="s">
        <v>328</v>
      </c>
      <c r="F59" s="148">
        <v>565391</v>
      </c>
      <c r="G59" s="80" t="s">
        <v>452</v>
      </c>
      <c r="H59" s="347">
        <v>8.411999999999999</v>
      </c>
      <c r="I59" s="27" t="s">
        <v>328</v>
      </c>
      <c r="J59" s="158" t="s">
        <v>686</v>
      </c>
      <c r="K59" s="80" t="s">
        <v>452</v>
      </c>
      <c r="L59" s="349">
        <v>10.1412</v>
      </c>
      <c r="M59" s="27" t="s">
        <v>328</v>
      </c>
      <c r="N59" s="42">
        <v>11696</v>
      </c>
      <c r="O59" s="80" t="s">
        <v>719</v>
      </c>
      <c r="P59" s="136">
        <v>10.74</v>
      </c>
      <c r="Q59" s="25" t="s">
        <v>328</v>
      </c>
    </row>
    <row r="60" spans="1:17" s="15" customFormat="1" ht="24.75" customHeight="1">
      <c r="A60" s="26" t="s">
        <v>334</v>
      </c>
      <c r="B60" s="237">
        <v>15952</v>
      </c>
      <c r="C60" s="80"/>
      <c r="D60" s="136">
        <v>31.38</v>
      </c>
      <c r="E60" s="25" t="s">
        <v>328</v>
      </c>
      <c r="F60" s="148">
        <v>560383</v>
      </c>
      <c r="G60" s="80" t="s">
        <v>452</v>
      </c>
      <c r="H60" s="347">
        <v>22.044</v>
      </c>
      <c r="I60" s="27" t="s">
        <v>328</v>
      </c>
      <c r="J60" s="158" t="s">
        <v>687</v>
      </c>
      <c r="K60" s="80" t="s">
        <v>452</v>
      </c>
      <c r="L60" s="349">
        <v>25.388999999999999</v>
      </c>
      <c r="M60" s="27" t="s">
        <v>328</v>
      </c>
      <c r="N60" s="42">
        <v>11700</v>
      </c>
      <c r="O60" s="80" t="s">
        <v>719</v>
      </c>
      <c r="P60" s="136">
        <v>27.96</v>
      </c>
      <c r="Q60" s="25" t="s">
        <v>328</v>
      </c>
    </row>
    <row r="61" spans="1:17" s="15" customFormat="1" ht="24.75" customHeight="1">
      <c r="A61" s="26" t="s">
        <v>335</v>
      </c>
      <c r="B61" s="237">
        <v>15953</v>
      </c>
      <c r="C61" s="80"/>
      <c r="D61" s="136">
        <v>19.61</v>
      </c>
      <c r="E61" s="25" t="s">
        <v>328</v>
      </c>
      <c r="F61" s="148">
        <v>560436</v>
      </c>
      <c r="G61" s="80" t="s">
        <v>452</v>
      </c>
      <c r="H61" s="347">
        <v>14.472</v>
      </c>
      <c r="I61" s="27" t="s">
        <v>328</v>
      </c>
      <c r="J61" s="173"/>
      <c r="K61" s="80"/>
      <c r="L61" s="182"/>
      <c r="M61" s="27"/>
      <c r="N61" s="42">
        <v>11701</v>
      </c>
      <c r="O61" s="80" t="s">
        <v>719</v>
      </c>
      <c r="P61" s="348">
        <v>17.47</v>
      </c>
      <c r="Q61" s="25" t="s">
        <v>328</v>
      </c>
    </row>
    <row r="62" spans="1:17" s="15" customFormat="1" ht="24.75" customHeight="1">
      <c r="A62" s="123" t="s">
        <v>336</v>
      </c>
      <c r="B62" s="237">
        <v>22738</v>
      </c>
      <c r="C62" s="80"/>
      <c r="D62" s="136">
        <v>25.58</v>
      </c>
      <c r="E62" s="455" t="s">
        <v>756</v>
      </c>
      <c r="F62" s="148">
        <v>574444</v>
      </c>
      <c r="G62" s="27" t="s">
        <v>754</v>
      </c>
      <c r="H62" s="136">
        <v>6.0840000000000005</v>
      </c>
      <c r="I62" s="454" t="s">
        <v>755</v>
      </c>
      <c r="J62" s="173" t="s">
        <v>689</v>
      </c>
      <c r="K62" s="27" t="s">
        <v>690</v>
      </c>
      <c r="L62" s="182">
        <v>25.811499999999999</v>
      </c>
      <c r="M62" s="455" t="s">
        <v>756</v>
      </c>
      <c r="N62" s="42">
        <v>1903</v>
      </c>
      <c r="O62" s="27" t="s">
        <v>690</v>
      </c>
      <c r="P62" s="136">
        <v>24.32</v>
      </c>
      <c r="Q62" s="455" t="s">
        <v>756</v>
      </c>
    </row>
    <row r="63" spans="1:17" s="15" customFormat="1" ht="24.75" customHeight="1">
      <c r="A63" s="24" t="s">
        <v>337</v>
      </c>
      <c r="B63" s="237">
        <v>60001</v>
      </c>
      <c r="C63" s="80"/>
      <c r="D63" s="136">
        <v>9.9</v>
      </c>
      <c r="E63" s="455" t="s">
        <v>759</v>
      </c>
      <c r="F63" s="148">
        <v>574368</v>
      </c>
      <c r="G63" s="27" t="s">
        <v>226</v>
      </c>
      <c r="H63" s="136">
        <v>6.0239999999999991</v>
      </c>
      <c r="I63" s="454" t="s">
        <v>761</v>
      </c>
      <c r="J63" s="42" t="s">
        <v>691</v>
      </c>
      <c r="K63" s="27" t="s">
        <v>690</v>
      </c>
      <c r="L63" s="182">
        <v>30.384</v>
      </c>
      <c r="M63" s="454" t="s">
        <v>758</v>
      </c>
      <c r="N63" s="42">
        <v>1922</v>
      </c>
      <c r="O63" s="27" t="s">
        <v>719</v>
      </c>
      <c r="P63" s="136">
        <v>2.36</v>
      </c>
      <c r="Q63" s="455" t="s">
        <v>757</v>
      </c>
    </row>
    <row r="64" spans="1:17" s="15" customFormat="1" ht="24.75" customHeight="1">
      <c r="A64" s="24" t="s">
        <v>338</v>
      </c>
      <c r="B64" s="237">
        <v>15992</v>
      </c>
      <c r="C64" s="80"/>
      <c r="D64" s="136">
        <v>6.19</v>
      </c>
      <c r="E64" s="455" t="s">
        <v>760</v>
      </c>
      <c r="F64" s="148">
        <v>542980</v>
      </c>
      <c r="G64" s="27" t="s">
        <v>226</v>
      </c>
      <c r="H64" s="136">
        <v>7.871999999999999</v>
      </c>
      <c r="I64" s="454" t="s">
        <v>762</v>
      </c>
      <c r="J64" s="42" t="s">
        <v>692</v>
      </c>
      <c r="K64" s="27" t="s">
        <v>226</v>
      </c>
      <c r="L64" s="182">
        <v>0.46079999999999999</v>
      </c>
      <c r="M64" s="453" t="s">
        <v>70</v>
      </c>
      <c r="N64" s="42">
        <v>1899</v>
      </c>
      <c r="O64" s="27" t="s">
        <v>719</v>
      </c>
      <c r="P64" s="136">
        <v>3.17</v>
      </c>
      <c r="Q64" s="452" t="s">
        <v>70</v>
      </c>
    </row>
    <row r="65" spans="1:17" s="15" customFormat="1" ht="24.75" customHeight="1" thickBot="1">
      <c r="A65" s="124" t="s">
        <v>339</v>
      </c>
      <c r="B65" s="355">
        <v>35356</v>
      </c>
      <c r="C65" s="125" t="s">
        <v>340</v>
      </c>
      <c r="D65" s="138">
        <v>16.920000000000002</v>
      </c>
      <c r="E65" s="455" t="s">
        <v>760</v>
      </c>
      <c r="F65" s="356">
        <v>551501</v>
      </c>
      <c r="G65" s="456" t="s">
        <v>765</v>
      </c>
      <c r="H65" s="138">
        <v>6.7439999999999998</v>
      </c>
      <c r="I65" s="454" t="s">
        <v>762</v>
      </c>
      <c r="J65" s="48" t="s">
        <v>693</v>
      </c>
      <c r="K65" s="49" t="s">
        <v>764</v>
      </c>
      <c r="L65" s="358">
        <v>8.1</v>
      </c>
      <c r="M65" s="457" t="s">
        <v>763</v>
      </c>
      <c r="N65" s="48">
        <v>1900</v>
      </c>
      <c r="O65" s="49" t="s">
        <v>719</v>
      </c>
      <c r="P65" s="138">
        <v>4.28</v>
      </c>
      <c r="Q65" s="458" t="s">
        <v>766</v>
      </c>
    </row>
    <row r="66" spans="1:17" ht="17.25" customHeight="1">
      <c r="F66" s="101"/>
      <c r="G66" s="101"/>
      <c r="H66" s="213"/>
      <c r="I66" s="101"/>
    </row>
    <row r="67" spans="1:17" ht="17.25" customHeight="1">
      <c r="F67" s="101"/>
      <c r="G67" s="101"/>
      <c r="H67" s="213"/>
      <c r="I67" s="101"/>
    </row>
    <row r="68" spans="1:17" ht="17.25" customHeight="1">
      <c r="F68" s="101"/>
      <c r="G68" s="101"/>
      <c r="H68" s="213"/>
      <c r="I68" s="101"/>
    </row>
    <row r="69" spans="1:17" ht="17.25" customHeight="1">
      <c r="F69" s="101"/>
      <c r="G69" s="101"/>
      <c r="H69" s="213"/>
      <c r="I69" s="101"/>
    </row>
  </sheetData>
  <sheetProtection selectLockedCells="1" selectUnlockedCells="1"/>
  <mergeCells count="12">
    <mergeCell ref="B49:Q49"/>
    <mergeCell ref="B25:Q25"/>
    <mergeCell ref="B9:Q9"/>
    <mergeCell ref="A6:Q6"/>
    <mergeCell ref="O1"/>
    <mergeCell ref="N7:Q7"/>
    <mergeCell ref="B7:E7"/>
    <mergeCell ref="F7:I7"/>
    <mergeCell ref="J7:M7"/>
    <mergeCell ref="A5:Q5"/>
    <mergeCell ref="A4:Q4"/>
    <mergeCell ref="C1:K1"/>
  </mergeCells>
  <printOptions horizontalCentered="1" verticalCentered="1"/>
  <pageMargins left="0" right="0" top="0" bottom="0" header="0.31" footer="0.12000000000000001"/>
  <pageSetup paperSize="9" scale="64" orientation="landscape"/>
  <headerFooter>
    <oddFooter>&amp;L&amp;8&amp;K000000GAEL 29-22 FOURNITURES SCOLAIRES&amp;C&amp;8&amp;K000000Mai 2018 - Avril 2020&amp;R&amp;8&amp;K000000&amp;P</oddFooter>
  </headerFooter>
  <rowBreaks count="1" manualBreakCount="1">
    <brk id="32" max="10"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V223"/>
  <sheetViews>
    <sheetView showGridLines="0" workbookViewId="0">
      <selection activeCell="A6" sqref="A6"/>
    </sheetView>
  </sheetViews>
  <sheetFormatPr baseColWidth="10" defaultColWidth="9.85546875" defaultRowHeight="17.25" customHeight="1" x14ac:dyDescent="0"/>
  <cols>
    <col min="1" max="1" width="48" style="97" customWidth="1"/>
    <col min="2" max="2" width="13" style="97" customWidth="1"/>
    <col min="3" max="3" width="7.42578125" style="98" customWidth="1"/>
    <col min="4" max="4" width="10.85546875" style="99" customWidth="1"/>
    <col min="5" max="6" width="10" style="144" customWidth="1"/>
    <col min="7" max="7" width="8.7109375" style="100" customWidth="1"/>
    <col min="8" max="8" width="14.42578125" style="98" customWidth="1"/>
    <col min="9" max="9" width="12.7109375" style="99" customWidth="1"/>
    <col min="10" max="11" width="10" style="144" customWidth="1"/>
    <col min="12" max="12" width="7.42578125" style="100" customWidth="1"/>
    <col min="13" max="13" width="7.42578125" style="98" customWidth="1"/>
    <col min="14" max="14" width="12.7109375" style="99" customWidth="1"/>
    <col min="15" max="16" width="10" style="144" customWidth="1"/>
    <col min="17" max="17" width="8.7109375" style="100" customWidth="1"/>
    <col min="18" max="18" width="7.42578125" style="199" customWidth="1"/>
    <col min="19" max="19" width="9.5703125" style="99" customWidth="1"/>
    <col min="20" max="21" width="10" style="211" customWidth="1"/>
    <col min="22" max="22" width="12.42578125" style="100" customWidth="1"/>
    <col min="23" max="16384" width="9.85546875" style="101"/>
  </cols>
  <sheetData>
    <row r="1" spans="1:22" s="4" customFormat="1" ht="38" customHeight="1">
      <c r="A1" s="1"/>
      <c r="B1" s="300"/>
      <c r="C1" s="214"/>
      <c r="D1" s="507" t="s">
        <v>737</v>
      </c>
      <c r="E1" s="507"/>
      <c r="F1" s="507"/>
      <c r="G1" s="507"/>
      <c r="H1" s="507"/>
      <c r="I1" s="507"/>
      <c r="J1" s="131"/>
      <c r="K1" s="131"/>
      <c r="L1" s="130"/>
      <c r="M1" s="499"/>
      <c r="N1" s="499"/>
      <c r="O1" s="169"/>
      <c r="P1" s="169"/>
      <c r="Q1" s="2"/>
      <c r="R1" s="499"/>
      <c r="S1" s="499"/>
      <c r="T1" s="200"/>
      <c r="U1" s="200"/>
      <c r="V1" s="3"/>
    </row>
    <row r="2" spans="1:22" s="4" customFormat="1" ht="21.75" customHeight="1" thickBot="1">
      <c r="A2" s="261"/>
      <c r="B2" s="301"/>
      <c r="C2" s="262"/>
      <c r="D2" s="263"/>
      <c r="E2" s="265"/>
      <c r="F2" s="265"/>
      <c r="G2" s="264"/>
      <c r="H2" s="262"/>
      <c r="I2" s="263"/>
      <c r="J2" s="265"/>
      <c r="K2" s="265"/>
      <c r="L2" s="264"/>
      <c r="M2" s="262"/>
      <c r="N2" s="263"/>
      <c r="O2" s="265"/>
      <c r="P2" s="265"/>
      <c r="Q2" s="264"/>
      <c r="R2" s="266"/>
      <c r="S2" s="263"/>
      <c r="T2" s="267"/>
      <c r="U2" s="267"/>
      <c r="V2" s="268"/>
    </row>
    <row r="3" spans="1:22" s="8" customFormat="1" ht="45.75" customHeight="1" thickBot="1">
      <c r="A3" s="496" t="s">
        <v>743</v>
      </c>
      <c r="B3" s="497"/>
      <c r="C3" s="497"/>
      <c r="D3" s="497"/>
      <c r="E3" s="497"/>
      <c r="F3" s="497"/>
      <c r="G3" s="497"/>
      <c r="H3" s="497"/>
      <c r="I3" s="497"/>
      <c r="J3" s="497"/>
      <c r="K3" s="497"/>
      <c r="L3" s="497"/>
      <c r="M3" s="497"/>
      <c r="N3" s="497"/>
      <c r="O3" s="497"/>
      <c r="P3" s="497"/>
      <c r="Q3" s="497"/>
      <c r="R3" s="497"/>
      <c r="S3" s="497"/>
      <c r="T3" s="497"/>
      <c r="U3" s="497"/>
      <c r="V3" s="498"/>
    </row>
    <row r="4" spans="1:22" s="213" customFormat="1" ht="33" customHeight="1">
      <c r="A4" s="493" t="s">
        <v>341</v>
      </c>
      <c r="B4" s="494"/>
      <c r="C4" s="494"/>
      <c r="D4" s="494"/>
      <c r="E4" s="494"/>
      <c r="F4" s="494"/>
      <c r="G4" s="494"/>
      <c r="H4" s="494"/>
      <c r="I4" s="494"/>
      <c r="J4" s="494"/>
      <c r="K4" s="494"/>
      <c r="L4" s="494"/>
      <c r="M4" s="494"/>
      <c r="N4" s="494"/>
      <c r="O4" s="494"/>
      <c r="P4" s="494"/>
      <c r="Q4" s="494"/>
      <c r="R4" s="494"/>
      <c r="S4" s="494"/>
      <c r="T4" s="494"/>
      <c r="U4" s="494"/>
      <c r="V4" s="495"/>
    </row>
    <row r="5" spans="1:22" s="213" customFormat="1" ht="69" customHeight="1" thickBot="1">
      <c r="A5" s="514" t="s">
        <v>732</v>
      </c>
      <c r="B5" s="515"/>
      <c r="C5" s="515"/>
      <c r="D5" s="515"/>
      <c r="E5" s="515"/>
      <c r="F5" s="515"/>
      <c r="G5" s="515"/>
      <c r="H5" s="515"/>
      <c r="I5" s="515"/>
      <c r="J5" s="515"/>
      <c r="K5" s="515"/>
      <c r="L5" s="515"/>
      <c r="M5" s="515"/>
      <c r="N5" s="515"/>
      <c r="O5" s="515"/>
      <c r="P5" s="515"/>
      <c r="Q5" s="515"/>
      <c r="R5" s="515"/>
      <c r="S5" s="515"/>
      <c r="T5" s="515"/>
      <c r="U5" s="515"/>
      <c r="V5" s="516"/>
    </row>
    <row r="6" spans="1:22" s="10" customFormat="1" ht="71" customHeight="1" thickBot="1">
      <c r="A6" s="377" t="s">
        <v>744</v>
      </c>
      <c r="B6" s="526" t="s">
        <v>739</v>
      </c>
      <c r="C6" s="511" t="s">
        <v>742</v>
      </c>
      <c r="D6" s="512"/>
      <c r="E6" s="512"/>
      <c r="F6" s="512"/>
      <c r="G6" s="513"/>
      <c r="H6" s="503" t="s">
        <v>735</v>
      </c>
      <c r="I6" s="504"/>
      <c r="J6" s="504"/>
      <c r="K6" s="504"/>
      <c r="L6" s="504"/>
      <c r="M6" s="505" t="s">
        <v>733</v>
      </c>
      <c r="N6" s="506"/>
      <c r="O6" s="506"/>
      <c r="P6" s="506"/>
      <c r="Q6" s="506"/>
      <c r="R6" s="500" t="s">
        <v>734</v>
      </c>
      <c r="S6" s="501"/>
      <c r="T6" s="501"/>
      <c r="U6" s="501"/>
      <c r="V6" s="502"/>
    </row>
    <row r="7" spans="1:22" s="287" customFormat="1" ht="42" customHeight="1" thickBot="1">
      <c r="A7" s="286" t="s">
        <v>0</v>
      </c>
      <c r="B7" s="527"/>
      <c r="C7" s="128" t="s">
        <v>1</v>
      </c>
      <c r="D7" s="127" t="s">
        <v>2</v>
      </c>
      <c r="E7" s="133" t="s">
        <v>3</v>
      </c>
      <c r="F7" s="308" t="s">
        <v>740</v>
      </c>
      <c r="G7" s="216" t="s">
        <v>4</v>
      </c>
      <c r="H7" s="128" t="s">
        <v>1</v>
      </c>
      <c r="I7" s="127" t="s">
        <v>2</v>
      </c>
      <c r="J7" s="133" t="s">
        <v>3</v>
      </c>
      <c r="K7" s="308" t="s">
        <v>740</v>
      </c>
      <c r="L7" s="109" t="s">
        <v>4</v>
      </c>
      <c r="M7" s="128" t="s">
        <v>1</v>
      </c>
      <c r="N7" s="127" t="s">
        <v>2</v>
      </c>
      <c r="O7" s="133" t="s">
        <v>3</v>
      </c>
      <c r="P7" s="308" t="s">
        <v>740</v>
      </c>
      <c r="Q7" s="109" t="s">
        <v>4</v>
      </c>
      <c r="R7" s="183" t="s">
        <v>1</v>
      </c>
      <c r="S7" s="127" t="s">
        <v>2</v>
      </c>
      <c r="T7" s="133" t="s">
        <v>3</v>
      </c>
      <c r="U7" s="308" t="s">
        <v>740</v>
      </c>
      <c r="V7" s="216" t="s">
        <v>4</v>
      </c>
    </row>
    <row r="8" spans="1:22" s="15" customFormat="1" ht="20" customHeight="1" thickBot="1">
      <c r="A8" s="309" t="s">
        <v>5</v>
      </c>
      <c r="B8" s="321"/>
      <c r="C8" s="35"/>
      <c r="D8" s="36"/>
      <c r="E8" s="141"/>
      <c r="F8" s="141"/>
      <c r="G8" s="36"/>
      <c r="H8" s="35"/>
      <c r="I8" s="36"/>
      <c r="J8" s="141"/>
      <c r="K8" s="141"/>
      <c r="L8" s="36"/>
      <c r="M8" s="35"/>
      <c r="N8" s="36"/>
      <c r="O8" s="141"/>
      <c r="P8" s="141"/>
      <c r="Q8" s="36"/>
      <c r="R8" s="192"/>
      <c r="S8" s="36"/>
      <c r="T8" s="209" t="s">
        <v>699</v>
      </c>
      <c r="U8" s="209"/>
      <c r="V8" s="37"/>
    </row>
    <row r="9" spans="1:22" s="15" customFormat="1" ht="20" customHeight="1" thickBot="1">
      <c r="A9" s="310" t="s">
        <v>6</v>
      </c>
      <c r="B9" s="437"/>
      <c r="C9" s="35"/>
      <c r="D9" s="36"/>
      <c r="E9" s="141"/>
      <c r="F9" s="438"/>
      <c r="G9" s="36"/>
      <c r="H9" s="35"/>
      <c r="I9" s="36"/>
      <c r="J9" s="141"/>
      <c r="K9" s="439"/>
      <c r="L9" s="36"/>
      <c r="M9" s="35"/>
      <c r="N9" s="36"/>
      <c r="O9" s="141"/>
      <c r="P9" s="438"/>
      <c r="Q9" s="36"/>
      <c r="R9" s="192"/>
      <c r="S9" s="36"/>
      <c r="T9" s="209"/>
      <c r="U9" s="439"/>
      <c r="V9" s="37"/>
    </row>
    <row r="10" spans="1:22" s="15" customFormat="1" ht="20" customHeight="1">
      <c r="A10" s="311" t="s">
        <v>7</v>
      </c>
      <c r="B10" s="319"/>
      <c r="C10" s="21">
        <v>68238</v>
      </c>
      <c r="D10" s="22" t="s">
        <v>8</v>
      </c>
      <c r="E10" s="136">
        <v>0.33</v>
      </c>
      <c r="F10" s="306">
        <f>B10*E10</f>
        <v>0</v>
      </c>
      <c r="G10" s="244" t="s">
        <v>9</v>
      </c>
      <c r="H10" s="251" t="s">
        <v>402</v>
      </c>
      <c r="I10" s="39" t="s">
        <v>226</v>
      </c>
      <c r="J10" s="140">
        <f>6.396/20</f>
        <v>0.31979999999999997</v>
      </c>
      <c r="K10" s="136">
        <f>B10*J10</f>
        <v>0</v>
      </c>
      <c r="L10" s="326" t="s">
        <v>9</v>
      </c>
      <c r="M10" s="254" t="s">
        <v>454</v>
      </c>
      <c r="N10" s="154" t="s">
        <v>455</v>
      </c>
      <c r="O10" s="179">
        <v>0.30344827586206896</v>
      </c>
      <c r="P10" s="306">
        <f>B10*O10</f>
        <v>0</v>
      </c>
      <c r="Q10" s="40" t="s">
        <v>9</v>
      </c>
      <c r="R10" s="189">
        <v>36</v>
      </c>
      <c r="S10" s="39" t="s">
        <v>19</v>
      </c>
      <c r="T10" s="269">
        <v>0.36408000000000001</v>
      </c>
      <c r="U10" s="136">
        <f>B10*T10</f>
        <v>0</v>
      </c>
      <c r="V10" s="40" t="s">
        <v>9</v>
      </c>
    </row>
    <row r="11" spans="1:22" s="15" customFormat="1" ht="20" customHeight="1">
      <c r="A11" s="46" t="s">
        <v>10</v>
      </c>
      <c r="B11" s="319"/>
      <c r="C11" s="21">
        <v>68242</v>
      </c>
      <c r="D11" s="22" t="s">
        <v>8</v>
      </c>
      <c r="E11" s="136">
        <v>0.39</v>
      </c>
      <c r="F11" s="306">
        <f t="shared" ref="F11:F74" si="0">B11*E11</f>
        <v>0</v>
      </c>
      <c r="G11" s="218" t="s">
        <v>9</v>
      </c>
      <c r="H11" s="252" t="s">
        <v>403</v>
      </c>
      <c r="I11" s="27" t="s">
        <v>226</v>
      </c>
      <c r="J11" s="136">
        <f>3.684/10</f>
        <v>0.36840000000000001</v>
      </c>
      <c r="K11" s="136">
        <f t="shared" ref="K11:K74" si="1">B11*J11</f>
        <v>0</v>
      </c>
      <c r="L11" s="327" t="s">
        <v>9</v>
      </c>
      <c r="M11" s="255" t="s">
        <v>456</v>
      </c>
      <c r="N11" s="80" t="s">
        <v>455</v>
      </c>
      <c r="O11" s="179">
        <v>0.35448275862068968</v>
      </c>
      <c r="P11" s="306">
        <f t="shared" ref="P11:P74" si="2">B11*O11</f>
        <v>0</v>
      </c>
      <c r="Q11" s="25" t="s">
        <v>9</v>
      </c>
      <c r="R11" s="190">
        <v>37</v>
      </c>
      <c r="S11" s="22" t="s">
        <v>19</v>
      </c>
      <c r="T11" s="203">
        <v>0.44663999999999998</v>
      </c>
      <c r="U11" s="136">
        <f t="shared" ref="U11:U74" si="3">B11*T11</f>
        <v>0</v>
      </c>
      <c r="V11" s="25" t="s">
        <v>9</v>
      </c>
    </row>
    <row r="12" spans="1:22" s="15" customFormat="1" ht="20" customHeight="1">
      <c r="A12" s="41" t="s">
        <v>11</v>
      </c>
      <c r="B12" s="319"/>
      <c r="C12" s="21">
        <v>68246</v>
      </c>
      <c r="D12" s="22" t="s">
        <v>8</v>
      </c>
      <c r="E12" s="136">
        <v>0.45</v>
      </c>
      <c r="F12" s="306">
        <f t="shared" si="0"/>
        <v>0</v>
      </c>
      <c r="G12" s="218" t="s">
        <v>9</v>
      </c>
      <c r="H12" s="252" t="s">
        <v>404</v>
      </c>
      <c r="I12" s="27" t="s">
        <v>226</v>
      </c>
      <c r="J12" s="136">
        <f>4.464/10</f>
        <v>0.44640000000000002</v>
      </c>
      <c r="K12" s="136">
        <f t="shared" si="1"/>
        <v>0</v>
      </c>
      <c r="L12" s="327" t="s">
        <v>9</v>
      </c>
      <c r="M12" s="255" t="s">
        <v>457</v>
      </c>
      <c r="N12" s="80" t="s">
        <v>455</v>
      </c>
      <c r="O12" s="179">
        <v>0.4303448275862069</v>
      </c>
      <c r="P12" s="306">
        <f t="shared" si="2"/>
        <v>0</v>
      </c>
      <c r="Q12" s="25" t="s">
        <v>9</v>
      </c>
      <c r="R12" s="190">
        <v>38</v>
      </c>
      <c r="S12" s="22" t="s">
        <v>19</v>
      </c>
      <c r="T12" s="203">
        <v>0.52847999999999995</v>
      </c>
      <c r="U12" s="136">
        <f t="shared" si="3"/>
        <v>0</v>
      </c>
      <c r="V12" s="25" t="s">
        <v>9</v>
      </c>
    </row>
    <row r="13" spans="1:22" s="15" customFormat="1" ht="20" customHeight="1">
      <c r="A13" s="41" t="s">
        <v>12</v>
      </c>
      <c r="B13" s="319"/>
      <c r="C13" s="21">
        <v>68253</v>
      </c>
      <c r="D13" s="22" t="s">
        <v>8</v>
      </c>
      <c r="E13" s="136">
        <v>0.55000000000000004</v>
      </c>
      <c r="F13" s="306">
        <f t="shared" si="0"/>
        <v>0</v>
      </c>
      <c r="G13" s="218" t="s">
        <v>9</v>
      </c>
      <c r="H13" s="252" t="s">
        <v>405</v>
      </c>
      <c r="I13" s="27" t="s">
        <v>226</v>
      </c>
      <c r="J13" s="136">
        <f>5.244/10</f>
        <v>0.52439999999999998</v>
      </c>
      <c r="K13" s="136">
        <f t="shared" si="1"/>
        <v>0</v>
      </c>
      <c r="L13" s="327" t="s">
        <v>9</v>
      </c>
      <c r="M13" s="255" t="s">
        <v>458</v>
      </c>
      <c r="N13" s="80" t="s">
        <v>455</v>
      </c>
      <c r="O13" s="179">
        <v>0.51310344827586207</v>
      </c>
      <c r="P13" s="306">
        <f t="shared" si="2"/>
        <v>0</v>
      </c>
      <c r="Q13" s="25" t="s">
        <v>9</v>
      </c>
      <c r="R13" s="190">
        <v>39</v>
      </c>
      <c r="S13" s="22" t="s">
        <v>19</v>
      </c>
      <c r="T13" s="203">
        <v>0.6223200000000001</v>
      </c>
      <c r="U13" s="136">
        <f t="shared" si="3"/>
        <v>0</v>
      </c>
      <c r="V13" s="25" t="s">
        <v>9</v>
      </c>
    </row>
    <row r="14" spans="1:22" s="15" customFormat="1" ht="20" customHeight="1">
      <c r="A14" s="41" t="s">
        <v>13</v>
      </c>
      <c r="B14" s="319"/>
      <c r="C14" s="21" t="s">
        <v>14</v>
      </c>
      <c r="D14" s="22" t="s">
        <v>14</v>
      </c>
      <c r="E14" s="136" t="s">
        <v>14</v>
      </c>
      <c r="F14" s="136" t="s">
        <v>14</v>
      </c>
      <c r="G14" s="218" t="s">
        <v>14</v>
      </c>
      <c r="H14" s="252" t="s">
        <v>405</v>
      </c>
      <c r="I14" s="27" t="s">
        <v>226</v>
      </c>
      <c r="J14" s="136">
        <f>5.244/10</f>
        <v>0.52439999999999998</v>
      </c>
      <c r="K14" s="136">
        <f t="shared" si="1"/>
        <v>0</v>
      </c>
      <c r="L14" s="327" t="s">
        <v>9</v>
      </c>
      <c r="M14" s="160" t="s">
        <v>459</v>
      </c>
      <c r="N14" s="161"/>
      <c r="O14" s="136"/>
      <c r="P14" s="306">
        <f t="shared" si="2"/>
        <v>0</v>
      </c>
      <c r="Q14" s="25"/>
      <c r="R14" s="190">
        <v>12098</v>
      </c>
      <c r="S14" s="22" t="s">
        <v>697</v>
      </c>
      <c r="T14" s="203">
        <v>0.52883999999999998</v>
      </c>
      <c r="U14" s="136">
        <f t="shared" si="3"/>
        <v>0</v>
      </c>
      <c r="V14" s="25" t="s">
        <v>9</v>
      </c>
    </row>
    <row r="15" spans="1:22" s="15" customFormat="1" ht="20" customHeight="1">
      <c r="A15" s="46" t="s">
        <v>15</v>
      </c>
      <c r="B15" s="319"/>
      <c r="C15" s="21">
        <v>76308</v>
      </c>
      <c r="D15" s="22" t="s">
        <v>8</v>
      </c>
      <c r="E15" s="136">
        <v>0.35</v>
      </c>
      <c r="F15" s="306">
        <f t="shared" si="0"/>
        <v>0</v>
      </c>
      <c r="G15" s="218" t="s">
        <v>9</v>
      </c>
      <c r="H15" s="237" t="s">
        <v>342</v>
      </c>
      <c r="I15" s="27" t="s">
        <v>226</v>
      </c>
      <c r="J15" s="136">
        <f>6.432/20</f>
        <v>0.3216</v>
      </c>
      <c r="K15" s="136">
        <f t="shared" si="1"/>
        <v>0</v>
      </c>
      <c r="L15" s="327" t="s">
        <v>9</v>
      </c>
      <c r="M15" s="255" t="s">
        <v>460</v>
      </c>
      <c r="N15" s="80" t="s">
        <v>455</v>
      </c>
      <c r="O15" s="179">
        <v>0.30758620689655175</v>
      </c>
      <c r="P15" s="306">
        <f t="shared" si="2"/>
        <v>0</v>
      </c>
      <c r="Q15" s="25" t="s">
        <v>9</v>
      </c>
      <c r="R15" s="190">
        <v>40</v>
      </c>
      <c r="S15" s="22" t="s">
        <v>19</v>
      </c>
      <c r="T15" s="203">
        <v>0.38772000000000001</v>
      </c>
      <c r="U15" s="136">
        <f t="shared" si="3"/>
        <v>0</v>
      </c>
      <c r="V15" s="25" t="s">
        <v>9</v>
      </c>
    </row>
    <row r="16" spans="1:22" s="15" customFormat="1" ht="20" customHeight="1">
      <c r="A16" s="46" t="s">
        <v>16</v>
      </c>
      <c r="B16" s="319"/>
      <c r="C16" s="21">
        <v>76309</v>
      </c>
      <c r="D16" s="22" t="s">
        <v>8</v>
      </c>
      <c r="E16" s="136">
        <v>0.35</v>
      </c>
      <c r="F16" s="306">
        <f t="shared" si="0"/>
        <v>0</v>
      </c>
      <c r="G16" s="218" t="s">
        <v>9</v>
      </c>
      <c r="H16" s="237" t="s">
        <v>343</v>
      </c>
      <c r="I16" s="27" t="s">
        <v>226</v>
      </c>
      <c r="J16" s="136">
        <f>6.432/20</f>
        <v>0.3216</v>
      </c>
      <c r="K16" s="136">
        <f t="shared" si="1"/>
        <v>0</v>
      </c>
      <c r="L16" s="327" t="s">
        <v>9</v>
      </c>
      <c r="M16" s="255" t="s">
        <v>461</v>
      </c>
      <c r="N16" s="80" t="s">
        <v>455</v>
      </c>
      <c r="O16" s="179">
        <v>0.30758620689655175</v>
      </c>
      <c r="P16" s="306">
        <f t="shared" si="2"/>
        <v>0</v>
      </c>
      <c r="Q16" s="25" t="s">
        <v>9</v>
      </c>
      <c r="R16" s="190">
        <v>41</v>
      </c>
      <c r="S16" s="22" t="s">
        <v>19</v>
      </c>
      <c r="T16" s="203">
        <v>0.38772000000000001</v>
      </c>
      <c r="U16" s="136">
        <f t="shared" si="3"/>
        <v>0</v>
      </c>
      <c r="V16" s="25" t="s">
        <v>9</v>
      </c>
    </row>
    <row r="17" spans="1:22" s="15" customFormat="1" ht="20" customHeight="1">
      <c r="A17" s="46" t="s">
        <v>17</v>
      </c>
      <c r="B17" s="319"/>
      <c r="C17" s="21">
        <v>76310</v>
      </c>
      <c r="D17" s="22" t="s">
        <v>8</v>
      </c>
      <c r="E17" s="136">
        <v>0.35</v>
      </c>
      <c r="F17" s="306">
        <f t="shared" si="0"/>
        <v>0</v>
      </c>
      <c r="G17" s="218" t="s">
        <v>9</v>
      </c>
      <c r="H17" s="237" t="s">
        <v>344</v>
      </c>
      <c r="I17" s="27" t="s">
        <v>226</v>
      </c>
      <c r="J17" s="136">
        <f>6.432/20</f>
        <v>0.3216</v>
      </c>
      <c r="K17" s="136">
        <f t="shared" si="1"/>
        <v>0</v>
      </c>
      <c r="L17" s="327" t="s">
        <v>9</v>
      </c>
      <c r="M17" s="255" t="s">
        <v>462</v>
      </c>
      <c r="N17" s="80" t="s">
        <v>455</v>
      </c>
      <c r="O17" s="179">
        <v>0.30758620689655175</v>
      </c>
      <c r="P17" s="306">
        <f t="shared" si="2"/>
        <v>0</v>
      </c>
      <c r="Q17" s="25" t="s">
        <v>9</v>
      </c>
      <c r="R17" s="190">
        <v>42</v>
      </c>
      <c r="S17" s="22" t="s">
        <v>19</v>
      </c>
      <c r="T17" s="203">
        <v>0.38772000000000001</v>
      </c>
      <c r="U17" s="136">
        <f t="shared" si="3"/>
        <v>0</v>
      </c>
      <c r="V17" s="25" t="s">
        <v>9</v>
      </c>
    </row>
    <row r="18" spans="1:22" s="15" customFormat="1" ht="20" customHeight="1">
      <c r="A18" s="46" t="s">
        <v>18</v>
      </c>
      <c r="B18" s="319"/>
      <c r="C18" s="28">
        <v>16201</v>
      </c>
      <c r="D18" s="27" t="s">
        <v>19</v>
      </c>
      <c r="E18" s="136">
        <v>0.68</v>
      </c>
      <c r="F18" s="306">
        <f t="shared" si="0"/>
        <v>0</v>
      </c>
      <c r="G18" s="218" t="s">
        <v>9</v>
      </c>
      <c r="H18" s="252" t="s">
        <v>406</v>
      </c>
      <c r="I18" s="27" t="s">
        <v>345</v>
      </c>
      <c r="J18" s="136">
        <f>5.604/10</f>
        <v>0.56040000000000001</v>
      </c>
      <c r="K18" s="136">
        <f t="shared" si="1"/>
        <v>0</v>
      </c>
      <c r="L18" s="327" t="s">
        <v>9</v>
      </c>
      <c r="M18" s="158" t="s">
        <v>463</v>
      </c>
      <c r="N18" s="80" t="s">
        <v>455</v>
      </c>
      <c r="O18" s="179">
        <v>0.53655172413793106</v>
      </c>
      <c r="P18" s="306">
        <f t="shared" si="2"/>
        <v>0</v>
      </c>
      <c r="Q18" s="25" t="s">
        <v>9</v>
      </c>
      <c r="R18" s="190">
        <v>12095</v>
      </c>
      <c r="S18" s="27" t="s">
        <v>19</v>
      </c>
      <c r="T18" s="203">
        <v>0.66996</v>
      </c>
      <c r="U18" s="136">
        <f t="shared" si="3"/>
        <v>0</v>
      </c>
      <c r="V18" s="25" t="s">
        <v>9</v>
      </c>
    </row>
    <row r="19" spans="1:22" s="15" customFormat="1" ht="20" customHeight="1">
      <c r="A19" s="46" t="s">
        <v>20</v>
      </c>
      <c r="B19" s="319"/>
      <c r="C19" s="28">
        <v>16206</v>
      </c>
      <c r="D19" s="27" t="s">
        <v>19</v>
      </c>
      <c r="E19" s="136">
        <v>0.95</v>
      </c>
      <c r="F19" s="306">
        <f t="shared" si="0"/>
        <v>0</v>
      </c>
      <c r="G19" s="218" t="s">
        <v>9</v>
      </c>
      <c r="H19" s="252" t="s">
        <v>407</v>
      </c>
      <c r="I19" s="27" t="s">
        <v>345</v>
      </c>
      <c r="J19" s="136">
        <f>7.848/10</f>
        <v>0.78479999999999994</v>
      </c>
      <c r="K19" s="136">
        <f t="shared" si="1"/>
        <v>0</v>
      </c>
      <c r="L19" s="327" t="s">
        <v>9</v>
      </c>
      <c r="M19" s="158" t="s">
        <v>464</v>
      </c>
      <c r="N19" s="80" t="s">
        <v>455</v>
      </c>
      <c r="O19" s="179">
        <v>0.83846153846153848</v>
      </c>
      <c r="P19" s="306">
        <f t="shared" si="2"/>
        <v>0</v>
      </c>
      <c r="Q19" s="25" t="s">
        <v>9</v>
      </c>
      <c r="R19" s="190">
        <v>12009</v>
      </c>
      <c r="S19" s="27" t="s">
        <v>19</v>
      </c>
      <c r="T19" s="203">
        <v>0.94020000000000004</v>
      </c>
      <c r="U19" s="136">
        <f t="shared" si="3"/>
        <v>0</v>
      </c>
      <c r="V19" s="25" t="s">
        <v>9</v>
      </c>
    </row>
    <row r="20" spans="1:22" s="15" customFormat="1" ht="20" customHeight="1">
      <c r="A20" s="46" t="s">
        <v>21</v>
      </c>
      <c r="B20" s="319"/>
      <c r="C20" s="21">
        <v>9862</v>
      </c>
      <c r="D20" s="27" t="s">
        <v>8</v>
      </c>
      <c r="E20" s="136">
        <v>1.29</v>
      </c>
      <c r="F20" s="306">
        <f t="shared" si="0"/>
        <v>0</v>
      </c>
      <c r="G20" s="218" t="s">
        <v>9</v>
      </c>
      <c r="H20" s="237" t="s">
        <v>346</v>
      </c>
      <c r="I20" s="27" t="s">
        <v>226</v>
      </c>
      <c r="J20" s="136">
        <f>6.408/5</f>
        <v>1.2816000000000001</v>
      </c>
      <c r="K20" s="136">
        <f t="shared" si="1"/>
        <v>0</v>
      </c>
      <c r="L20" s="327" t="s">
        <v>9</v>
      </c>
      <c r="M20" s="255" t="s">
        <v>465</v>
      </c>
      <c r="N20" s="80" t="s">
        <v>455</v>
      </c>
      <c r="O20" s="179">
        <v>1.1725301204819278</v>
      </c>
      <c r="P20" s="306">
        <f t="shared" si="2"/>
        <v>0</v>
      </c>
      <c r="Q20" s="25" t="s">
        <v>9</v>
      </c>
      <c r="R20" s="190">
        <v>11047</v>
      </c>
      <c r="S20" s="27" t="s">
        <v>19</v>
      </c>
      <c r="T20" s="203">
        <v>1.3984799999999997</v>
      </c>
      <c r="U20" s="136">
        <f t="shared" si="3"/>
        <v>0</v>
      </c>
      <c r="V20" s="25" t="s">
        <v>9</v>
      </c>
    </row>
    <row r="21" spans="1:22" s="15" customFormat="1" ht="20" customHeight="1">
      <c r="A21" s="46" t="s">
        <v>22</v>
      </c>
      <c r="B21" s="319"/>
      <c r="C21" s="21">
        <v>79860</v>
      </c>
      <c r="D21" s="27" t="s">
        <v>8</v>
      </c>
      <c r="E21" s="136">
        <v>0.39</v>
      </c>
      <c r="F21" s="306">
        <f t="shared" si="0"/>
        <v>0</v>
      </c>
      <c r="G21" s="218" t="s">
        <v>9</v>
      </c>
      <c r="H21" s="237" t="s">
        <v>347</v>
      </c>
      <c r="I21" s="27" t="s">
        <v>226</v>
      </c>
      <c r="J21" s="136">
        <f>7.932/10</f>
        <v>0.79320000000000002</v>
      </c>
      <c r="K21" s="136">
        <f t="shared" si="1"/>
        <v>0</v>
      </c>
      <c r="L21" s="327" t="s">
        <v>9</v>
      </c>
      <c r="M21" s="255" t="s">
        <v>466</v>
      </c>
      <c r="N21" s="80" t="s">
        <v>455</v>
      </c>
      <c r="O21" s="179">
        <v>0.37103448275862072</v>
      </c>
      <c r="P21" s="306">
        <f t="shared" si="2"/>
        <v>0</v>
      </c>
      <c r="Q21" s="25" t="s">
        <v>9</v>
      </c>
      <c r="R21" s="190">
        <v>51</v>
      </c>
      <c r="S21" s="27" t="s">
        <v>19</v>
      </c>
      <c r="T21" s="203">
        <v>0.4819199999999999</v>
      </c>
      <c r="U21" s="136">
        <f t="shared" si="3"/>
        <v>0</v>
      </c>
      <c r="V21" s="25" t="s">
        <v>9</v>
      </c>
    </row>
    <row r="22" spans="1:22" s="15" customFormat="1" ht="20" customHeight="1">
      <c r="A22" s="46" t="s">
        <v>23</v>
      </c>
      <c r="B22" s="319"/>
      <c r="C22" s="21">
        <v>76307</v>
      </c>
      <c r="D22" s="27" t="s">
        <v>8</v>
      </c>
      <c r="E22" s="136">
        <v>0.42</v>
      </c>
      <c r="F22" s="306">
        <f t="shared" si="0"/>
        <v>0</v>
      </c>
      <c r="G22" s="218" t="s">
        <v>9</v>
      </c>
      <c r="H22" s="237" t="s">
        <v>348</v>
      </c>
      <c r="I22" s="27" t="s">
        <v>226</v>
      </c>
      <c r="J22" s="136">
        <f>3.648/10</f>
        <v>0.36480000000000001</v>
      </c>
      <c r="K22" s="136">
        <f t="shared" si="1"/>
        <v>0</v>
      </c>
      <c r="L22" s="327" t="s">
        <v>9</v>
      </c>
      <c r="M22" s="255" t="s">
        <v>467</v>
      </c>
      <c r="N22" s="80" t="s">
        <v>455</v>
      </c>
      <c r="O22" s="179">
        <v>0.34896551724137931</v>
      </c>
      <c r="P22" s="306">
        <f t="shared" si="2"/>
        <v>0</v>
      </c>
      <c r="Q22" s="25" t="s">
        <v>9</v>
      </c>
      <c r="R22" s="190">
        <v>47</v>
      </c>
      <c r="S22" s="27" t="s">
        <v>19</v>
      </c>
      <c r="T22" s="203">
        <v>0.44663999999999998</v>
      </c>
      <c r="U22" s="136">
        <f t="shared" si="3"/>
        <v>0</v>
      </c>
      <c r="V22" s="25" t="s">
        <v>9</v>
      </c>
    </row>
    <row r="23" spans="1:22" s="15" customFormat="1" ht="20" customHeight="1">
      <c r="A23" s="46" t="s">
        <v>24</v>
      </c>
      <c r="B23" s="319"/>
      <c r="C23" s="21">
        <v>72207</v>
      </c>
      <c r="D23" s="27" t="s">
        <v>8</v>
      </c>
      <c r="E23" s="136">
        <v>0.47</v>
      </c>
      <c r="F23" s="306">
        <f t="shared" si="0"/>
        <v>0</v>
      </c>
      <c r="G23" s="218" t="s">
        <v>9</v>
      </c>
      <c r="H23" s="237" t="s">
        <v>349</v>
      </c>
      <c r="I23" s="27" t="s">
        <v>226</v>
      </c>
      <c r="J23" s="136">
        <f>4.092/10</f>
        <v>0.40919999999999995</v>
      </c>
      <c r="K23" s="136">
        <f t="shared" si="1"/>
        <v>0</v>
      </c>
      <c r="L23" s="327" t="s">
        <v>9</v>
      </c>
      <c r="M23" s="255" t="s">
        <v>468</v>
      </c>
      <c r="N23" s="80" t="s">
        <v>455</v>
      </c>
      <c r="O23" s="179">
        <v>0.39310344827586202</v>
      </c>
      <c r="P23" s="306">
        <f t="shared" si="2"/>
        <v>0</v>
      </c>
      <c r="Q23" s="25" t="s">
        <v>9</v>
      </c>
      <c r="R23" s="190">
        <v>48</v>
      </c>
      <c r="S23" s="27" t="s">
        <v>19</v>
      </c>
      <c r="T23" s="203">
        <v>0.49355999999999989</v>
      </c>
      <c r="U23" s="136">
        <f t="shared" si="3"/>
        <v>0</v>
      </c>
      <c r="V23" s="25" t="s">
        <v>9</v>
      </c>
    </row>
    <row r="24" spans="1:22" s="15" customFormat="1" ht="20" customHeight="1">
      <c r="A24" s="46" t="s">
        <v>25</v>
      </c>
      <c r="B24" s="319"/>
      <c r="C24" s="21">
        <v>24587</v>
      </c>
      <c r="D24" s="27" t="s">
        <v>8</v>
      </c>
      <c r="E24" s="136">
        <v>1.83</v>
      </c>
      <c r="F24" s="306">
        <f t="shared" si="0"/>
        <v>0</v>
      </c>
      <c r="G24" s="218" t="s">
        <v>9</v>
      </c>
      <c r="H24" s="237" t="s">
        <v>350</v>
      </c>
      <c r="I24" s="27" t="s">
        <v>226</v>
      </c>
      <c r="J24" s="136">
        <f>13.164/10</f>
        <v>1.3164</v>
      </c>
      <c r="K24" s="136">
        <f t="shared" si="1"/>
        <v>0</v>
      </c>
      <c r="L24" s="327" t="s">
        <v>9</v>
      </c>
      <c r="M24" s="255" t="s">
        <v>469</v>
      </c>
      <c r="N24" s="80" t="s">
        <v>455</v>
      </c>
      <c r="O24" s="179">
        <v>2.0703448275862066</v>
      </c>
      <c r="P24" s="306">
        <f t="shared" si="2"/>
        <v>0</v>
      </c>
      <c r="Q24" s="25" t="s">
        <v>9</v>
      </c>
      <c r="R24" s="190">
        <v>11002</v>
      </c>
      <c r="S24" s="27" t="s">
        <v>19</v>
      </c>
      <c r="T24" s="203">
        <v>2.56</v>
      </c>
      <c r="U24" s="136">
        <f t="shared" si="3"/>
        <v>0</v>
      </c>
      <c r="V24" s="25" t="s">
        <v>9</v>
      </c>
    </row>
    <row r="25" spans="1:22" s="15" customFormat="1" ht="20" customHeight="1">
      <c r="A25" s="304" t="s">
        <v>26</v>
      </c>
      <c r="B25" s="319"/>
      <c r="C25" s="30">
        <v>85332</v>
      </c>
      <c r="D25" s="27" t="s">
        <v>8</v>
      </c>
      <c r="E25" s="137">
        <v>0.41</v>
      </c>
      <c r="F25" s="306">
        <f t="shared" si="0"/>
        <v>0</v>
      </c>
      <c r="G25" s="232" t="s">
        <v>9</v>
      </c>
      <c r="H25" s="237" t="s">
        <v>351</v>
      </c>
      <c r="I25" s="27" t="s">
        <v>226</v>
      </c>
      <c r="J25" s="136">
        <f>4.104/10</f>
        <v>0.41039999999999999</v>
      </c>
      <c r="K25" s="136">
        <f t="shared" si="1"/>
        <v>0</v>
      </c>
      <c r="L25" s="327" t="s">
        <v>9</v>
      </c>
      <c r="M25" s="158" t="s">
        <v>470</v>
      </c>
      <c r="N25" s="80" t="s">
        <v>455</v>
      </c>
      <c r="O25" s="179">
        <v>0.38068965517241382</v>
      </c>
      <c r="P25" s="306">
        <f t="shared" si="2"/>
        <v>0</v>
      </c>
      <c r="Q25" s="25" t="s">
        <v>9</v>
      </c>
      <c r="R25" s="270">
        <v>11593</v>
      </c>
      <c r="S25" s="33" t="s">
        <v>698</v>
      </c>
      <c r="T25" s="204">
        <v>0.49355999999999989</v>
      </c>
      <c r="U25" s="136">
        <f t="shared" si="3"/>
        <v>0</v>
      </c>
      <c r="V25" s="31" t="s">
        <v>9</v>
      </c>
    </row>
    <row r="26" spans="1:22" s="15" customFormat="1" ht="20" customHeight="1">
      <c r="A26" s="46" t="s">
        <v>27</v>
      </c>
      <c r="B26" s="319"/>
      <c r="C26" s="21" t="s">
        <v>14</v>
      </c>
      <c r="D26" s="22" t="s">
        <v>14</v>
      </c>
      <c r="E26" s="136" t="s">
        <v>14</v>
      </c>
      <c r="F26" s="306"/>
      <c r="G26" s="218" t="s">
        <v>14</v>
      </c>
      <c r="H26" s="237" t="s">
        <v>352</v>
      </c>
      <c r="I26" s="27" t="s">
        <v>226</v>
      </c>
      <c r="J26" s="136">
        <f>8.148/25</f>
        <v>0.32591999999999999</v>
      </c>
      <c r="K26" s="136">
        <f t="shared" si="1"/>
        <v>0</v>
      </c>
      <c r="L26" s="327" t="s">
        <v>9</v>
      </c>
      <c r="M26" s="160" t="s">
        <v>459</v>
      </c>
      <c r="N26" s="161"/>
      <c r="O26" s="137"/>
      <c r="P26" s="306">
        <f t="shared" si="2"/>
        <v>0</v>
      </c>
      <c r="Q26" s="25" t="s">
        <v>9</v>
      </c>
      <c r="R26" s="190">
        <v>123</v>
      </c>
      <c r="S26" s="27" t="s">
        <v>61</v>
      </c>
      <c r="T26" s="204">
        <v>0.38772000000000001</v>
      </c>
      <c r="U26" s="136">
        <f t="shared" si="3"/>
        <v>0</v>
      </c>
      <c r="V26" s="31" t="s">
        <v>9</v>
      </c>
    </row>
    <row r="27" spans="1:22" s="15" customFormat="1" ht="20" customHeight="1" thickBot="1">
      <c r="A27" s="304" t="s">
        <v>28</v>
      </c>
      <c r="B27" s="319"/>
      <c r="C27" s="30" t="s">
        <v>14</v>
      </c>
      <c r="D27" s="32" t="s">
        <v>14</v>
      </c>
      <c r="E27" s="137" t="s">
        <v>14</v>
      </c>
      <c r="F27" s="306"/>
      <c r="G27" s="232" t="s">
        <v>14</v>
      </c>
      <c r="H27" s="233" t="s">
        <v>343</v>
      </c>
      <c r="I27" s="49" t="s">
        <v>226</v>
      </c>
      <c r="J27" s="138">
        <f>6.432/20</f>
        <v>0.3216</v>
      </c>
      <c r="K27" s="136">
        <f t="shared" si="1"/>
        <v>0</v>
      </c>
      <c r="L27" s="328" t="s">
        <v>9</v>
      </c>
      <c r="M27" s="256" t="s">
        <v>459</v>
      </c>
      <c r="N27" s="257"/>
      <c r="O27" s="138"/>
      <c r="P27" s="306">
        <f t="shared" si="2"/>
        <v>0</v>
      </c>
      <c r="Q27" s="50" t="s">
        <v>9</v>
      </c>
      <c r="R27" s="191">
        <v>121</v>
      </c>
      <c r="S27" s="49" t="s">
        <v>61</v>
      </c>
      <c r="T27" s="271">
        <v>0.35244000000000003</v>
      </c>
      <c r="U27" s="136">
        <f t="shared" si="3"/>
        <v>0</v>
      </c>
      <c r="V27" s="50" t="s">
        <v>9</v>
      </c>
    </row>
    <row r="28" spans="1:22" s="15" customFormat="1" ht="20" customHeight="1" thickBot="1">
      <c r="A28" s="303" t="s">
        <v>29</v>
      </c>
      <c r="B28" s="437"/>
      <c r="C28" s="35"/>
      <c r="D28" s="36"/>
      <c r="E28" s="141"/>
      <c r="F28" s="438"/>
      <c r="G28" s="36"/>
      <c r="H28" s="35"/>
      <c r="I28" s="36"/>
      <c r="J28" s="141"/>
      <c r="K28" s="439"/>
      <c r="L28" s="36"/>
      <c r="M28" s="35"/>
      <c r="N28" s="36"/>
      <c r="O28" s="141"/>
      <c r="P28" s="438"/>
      <c r="Q28" s="36"/>
      <c r="R28" s="192"/>
      <c r="S28" s="36"/>
      <c r="T28" s="209"/>
      <c r="U28" s="439"/>
      <c r="V28" s="37"/>
    </row>
    <row r="29" spans="1:22" s="15" customFormat="1" ht="20" customHeight="1">
      <c r="A29" s="311" t="s">
        <v>30</v>
      </c>
      <c r="B29" s="319"/>
      <c r="C29" s="38">
        <v>26969</v>
      </c>
      <c r="D29" s="39" t="s">
        <v>8</v>
      </c>
      <c r="E29" s="140">
        <v>0.64</v>
      </c>
      <c r="F29" s="306">
        <f t="shared" si="0"/>
        <v>0</v>
      </c>
      <c r="G29" s="217" t="s">
        <v>9</v>
      </c>
      <c r="H29" s="89" t="s">
        <v>408</v>
      </c>
      <c r="I29" s="39" t="s">
        <v>226</v>
      </c>
      <c r="J29" s="140">
        <f>6.3/10</f>
        <v>0.63</v>
      </c>
      <c r="K29" s="136">
        <f t="shared" si="1"/>
        <v>0</v>
      </c>
      <c r="L29" s="329" t="s">
        <v>9</v>
      </c>
      <c r="M29" s="235" t="s">
        <v>471</v>
      </c>
      <c r="N29" s="155" t="s">
        <v>455</v>
      </c>
      <c r="O29" s="140">
        <v>0.74634146341463414</v>
      </c>
      <c r="P29" s="306">
        <f t="shared" si="2"/>
        <v>0</v>
      </c>
      <c r="Q29" s="39" t="s">
        <v>9</v>
      </c>
      <c r="R29" s="189">
        <v>11590</v>
      </c>
      <c r="S29" s="39" t="s">
        <v>19</v>
      </c>
      <c r="T29" s="205">
        <v>0.69287999999999983</v>
      </c>
      <c r="U29" s="136">
        <f t="shared" si="3"/>
        <v>0</v>
      </c>
      <c r="V29" s="40" t="s">
        <v>9</v>
      </c>
    </row>
    <row r="30" spans="1:22" s="15" customFormat="1" ht="20" customHeight="1">
      <c r="A30" s="41" t="s">
        <v>31</v>
      </c>
      <c r="B30" s="319"/>
      <c r="C30" s="21">
        <v>68257</v>
      </c>
      <c r="D30" s="22" t="s">
        <v>8</v>
      </c>
      <c r="E30" s="136">
        <v>0.91</v>
      </c>
      <c r="F30" s="306">
        <f t="shared" si="0"/>
        <v>0</v>
      </c>
      <c r="G30" s="218" t="s">
        <v>9</v>
      </c>
      <c r="H30" s="42" t="s">
        <v>409</v>
      </c>
      <c r="I30" s="27" t="s">
        <v>226</v>
      </c>
      <c r="J30" s="136">
        <f>9.42/10</f>
        <v>0.94199999999999995</v>
      </c>
      <c r="K30" s="136">
        <f t="shared" si="1"/>
        <v>0</v>
      </c>
      <c r="L30" s="330" t="s">
        <v>9</v>
      </c>
      <c r="M30" s="152" t="s">
        <v>472</v>
      </c>
      <c r="N30" s="151" t="s">
        <v>455</v>
      </c>
      <c r="O30" s="179">
        <v>0.9303529411764706</v>
      </c>
      <c r="P30" s="306">
        <f t="shared" si="2"/>
        <v>0</v>
      </c>
      <c r="Q30" s="27" t="s">
        <v>9</v>
      </c>
      <c r="R30" s="190">
        <v>43</v>
      </c>
      <c r="S30" s="27" t="s">
        <v>19</v>
      </c>
      <c r="T30" s="206">
        <v>1.0558799999999999</v>
      </c>
      <c r="U30" s="136">
        <f t="shared" si="3"/>
        <v>0</v>
      </c>
      <c r="V30" s="25" t="s">
        <v>9</v>
      </c>
    </row>
    <row r="31" spans="1:22" s="15" customFormat="1" ht="20" customHeight="1">
      <c r="A31" s="41" t="s">
        <v>32</v>
      </c>
      <c r="B31" s="319"/>
      <c r="C31" s="43" t="s">
        <v>14</v>
      </c>
      <c r="D31" s="44" t="s">
        <v>14</v>
      </c>
      <c r="E31" s="285" t="s">
        <v>33</v>
      </c>
      <c r="F31" s="306"/>
      <c r="G31" s="243" t="s">
        <v>14</v>
      </c>
      <c r="H31" s="42" t="s">
        <v>409</v>
      </c>
      <c r="I31" s="27" t="s">
        <v>226</v>
      </c>
      <c r="J31" s="136">
        <f>9.42/10</f>
        <v>0.94199999999999995</v>
      </c>
      <c r="K31" s="136">
        <f t="shared" si="1"/>
        <v>0</v>
      </c>
      <c r="L31" s="330" t="s">
        <v>9</v>
      </c>
      <c r="M31" s="167" t="s">
        <v>459</v>
      </c>
      <c r="N31" s="167"/>
      <c r="O31" s="179"/>
      <c r="P31" s="306">
        <f t="shared" si="2"/>
        <v>0</v>
      </c>
      <c r="Q31" s="27" t="s">
        <v>9</v>
      </c>
      <c r="R31" s="190">
        <v>12099</v>
      </c>
      <c r="S31" s="27" t="s">
        <v>697</v>
      </c>
      <c r="T31" s="206">
        <v>0.94020000000000004</v>
      </c>
      <c r="U31" s="136">
        <f t="shared" si="3"/>
        <v>0</v>
      </c>
      <c r="V31" s="25" t="s">
        <v>9</v>
      </c>
    </row>
    <row r="32" spans="1:22" s="15" customFormat="1" ht="20" customHeight="1">
      <c r="A32" s="46" t="s">
        <v>34</v>
      </c>
      <c r="B32" s="319"/>
      <c r="C32" s="21">
        <v>79859</v>
      </c>
      <c r="D32" s="27" t="s">
        <v>8</v>
      </c>
      <c r="E32" s="136">
        <v>0.99</v>
      </c>
      <c r="F32" s="306">
        <f t="shared" si="0"/>
        <v>0</v>
      </c>
      <c r="G32" s="218" t="s">
        <v>9</v>
      </c>
      <c r="H32" s="42" t="s">
        <v>353</v>
      </c>
      <c r="I32" s="27" t="s">
        <v>226</v>
      </c>
      <c r="J32" s="136">
        <f>10.548/10</f>
        <v>1.0548</v>
      </c>
      <c r="K32" s="136">
        <f t="shared" si="1"/>
        <v>0</v>
      </c>
      <c r="L32" s="330" t="s">
        <v>9</v>
      </c>
      <c r="M32" s="240" t="s">
        <v>473</v>
      </c>
      <c r="N32" s="156" t="s">
        <v>455</v>
      </c>
      <c r="O32" s="179">
        <v>0.86964705882352944</v>
      </c>
      <c r="P32" s="306">
        <f t="shared" si="2"/>
        <v>0</v>
      </c>
      <c r="Q32" s="27" t="s">
        <v>9</v>
      </c>
      <c r="R32" s="190">
        <v>49</v>
      </c>
      <c r="S32" s="27" t="s">
        <v>19</v>
      </c>
      <c r="T32" s="206">
        <v>1.06932</v>
      </c>
      <c r="U32" s="136">
        <f t="shared" si="3"/>
        <v>0</v>
      </c>
      <c r="V32" s="25" t="s">
        <v>9</v>
      </c>
    </row>
    <row r="33" spans="1:22" s="15" customFormat="1" ht="20" customHeight="1" thickBot="1">
      <c r="A33" s="47" t="s">
        <v>35</v>
      </c>
      <c r="B33" s="319"/>
      <c r="C33" s="74">
        <v>85963</v>
      </c>
      <c r="D33" s="49" t="s">
        <v>8</v>
      </c>
      <c r="E33" s="138">
        <v>0.7</v>
      </c>
      <c r="F33" s="306">
        <f t="shared" si="0"/>
        <v>0</v>
      </c>
      <c r="G33" s="219" t="s">
        <v>9</v>
      </c>
      <c r="H33" s="48" t="s">
        <v>353</v>
      </c>
      <c r="I33" s="49" t="s">
        <v>226</v>
      </c>
      <c r="J33" s="138">
        <f>10.548/10</f>
        <v>1.0548</v>
      </c>
      <c r="K33" s="136">
        <f t="shared" si="1"/>
        <v>0</v>
      </c>
      <c r="L33" s="331" t="s">
        <v>9</v>
      </c>
      <c r="M33" s="168" t="s">
        <v>459</v>
      </c>
      <c r="N33" s="168"/>
      <c r="O33" s="298"/>
      <c r="P33" s="306">
        <f t="shared" si="2"/>
        <v>0</v>
      </c>
      <c r="Q33" s="49" t="s">
        <v>9</v>
      </c>
      <c r="R33" s="191">
        <v>135</v>
      </c>
      <c r="S33" s="49" t="s">
        <v>698</v>
      </c>
      <c r="T33" s="207">
        <v>0.63468000000000002</v>
      </c>
      <c r="U33" s="136">
        <f t="shared" si="3"/>
        <v>0</v>
      </c>
      <c r="V33" s="50" t="s">
        <v>9</v>
      </c>
    </row>
    <row r="34" spans="1:22" s="15" customFormat="1" ht="20" customHeight="1" thickBot="1">
      <c r="A34" s="312" t="s">
        <v>36</v>
      </c>
      <c r="B34" s="437"/>
      <c r="C34" s="35"/>
      <c r="D34" s="36"/>
      <c r="E34" s="141"/>
      <c r="F34" s="438"/>
      <c r="G34" s="36"/>
      <c r="H34" s="35"/>
      <c r="I34" s="36"/>
      <c r="J34" s="141"/>
      <c r="K34" s="439"/>
      <c r="L34" s="36"/>
      <c r="M34" s="35"/>
      <c r="N34" s="36"/>
      <c r="O34" s="141"/>
      <c r="P34" s="438"/>
      <c r="Q34" s="36"/>
      <c r="R34" s="192"/>
      <c r="S34" s="36"/>
      <c r="T34" s="209"/>
      <c r="U34" s="439"/>
      <c r="V34" s="37"/>
    </row>
    <row r="35" spans="1:22" s="15" customFormat="1" ht="20" customHeight="1">
      <c r="A35" s="46" t="s">
        <v>10</v>
      </c>
      <c r="B35" s="319"/>
      <c r="C35" s="21">
        <v>22134</v>
      </c>
      <c r="D35" s="22" t="s">
        <v>8</v>
      </c>
      <c r="E35" s="136">
        <v>0.66</v>
      </c>
      <c r="F35" s="306">
        <f t="shared" si="0"/>
        <v>0</v>
      </c>
      <c r="G35" s="218" t="s">
        <v>9</v>
      </c>
      <c r="H35" s="89" t="s">
        <v>410</v>
      </c>
      <c r="I35" s="39" t="s">
        <v>226</v>
      </c>
      <c r="J35" s="140">
        <f>6.372/10</f>
        <v>0.63719999999999999</v>
      </c>
      <c r="K35" s="136">
        <f t="shared" si="1"/>
        <v>0</v>
      </c>
      <c r="L35" s="326" t="s">
        <v>9</v>
      </c>
      <c r="M35" s="157" t="s">
        <v>474</v>
      </c>
      <c r="N35" s="155" t="s">
        <v>455</v>
      </c>
      <c r="O35" s="179">
        <v>0.62964705882352945</v>
      </c>
      <c r="P35" s="306">
        <f t="shared" si="2"/>
        <v>0</v>
      </c>
      <c r="Q35" s="40" t="s">
        <v>9</v>
      </c>
      <c r="R35" s="186">
        <v>11001</v>
      </c>
      <c r="S35" s="27" t="s">
        <v>19</v>
      </c>
      <c r="T35" s="206">
        <v>0.78744000000000003</v>
      </c>
      <c r="U35" s="136">
        <f t="shared" si="3"/>
        <v>0</v>
      </c>
      <c r="V35" s="25" t="s">
        <v>9</v>
      </c>
    </row>
    <row r="36" spans="1:22" s="15" customFormat="1" ht="20" customHeight="1">
      <c r="A36" s="41" t="s">
        <v>37</v>
      </c>
      <c r="B36" s="319"/>
      <c r="C36" s="21">
        <v>68261</v>
      </c>
      <c r="D36" s="22" t="s">
        <v>8</v>
      </c>
      <c r="E36" s="136">
        <v>1.1000000000000001</v>
      </c>
      <c r="F36" s="306">
        <f t="shared" si="0"/>
        <v>0</v>
      </c>
      <c r="G36" s="218" t="s">
        <v>9</v>
      </c>
      <c r="H36" s="42" t="s">
        <v>411</v>
      </c>
      <c r="I36" s="27" t="s">
        <v>226</v>
      </c>
      <c r="J36" s="136">
        <f>11.041/10</f>
        <v>1.1041000000000001</v>
      </c>
      <c r="K36" s="136">
        <f t="shared" si="1"/>
        <v>0</v>
      </c>
      <c r="L36" s="327" t="s">
        <v>9</v>
      </c>
      <c r="M36" s="158" t="s">
        <v>475</v>
      </c>
      <c r="N36" s="151" t="s">
        <v>455</v>
      </c>
      <c r="O36" s="179">
        <v>1.108235294117647</v>
      </c>
      <c r="P36" s="306">
        <f t="shared" si="2"/>
        <v>0</v>
      </c>
      <c r="Q36" s="25" t="s">
        <v>9</v>
      </c>
      <c r="R36" s="186">
        <v>44</v>
      </c>
      <c r="S36" s="27" t="s">
        <v>19</v>
      </c>
      <c r="T36" s="206">
        <v>1.26684</v>
      </c>
      <c r="U36" s="136">
        <f t="shared" si="3"/>
        <v>0</v>
      </c>
      <c r="V36" s="25" t="s">
        <v>9</v>
      </c>
    </row>
    <row r="37" spans="1:22" s="15" customFormat="1" ht="20" customHeight="1">
      <c r="A37" s="41" t="s">
        <v>38</v>
      </c>
      <c r="B37" s="319"/>
      <c r="C37" s="21">
        <v>81598</v>
      </c>
      <c r="D37" s="22" t="s">
        <v>8</v>
      </c>
      <c r="E37" s="136">
        <v>1.1000000000000001</v>
      </c>
      <c r="F37" s="306">
        <f t="shared" si="0"/>
        <v>0</v>
      </c>
      <c r="G37" s="218" t="s">
        <v>9</v>
      </c>
      <c r="H37" s="42" t="s">
        <v>412</v>
      </c>
      <c r="I37" s="27" t="s">
        <v>226</v>
      </c>
      <c r="J37" s="136">
        <f>11.04/10</f>
        <v>1.1039999999999999</v>
      </c>
      <c r="K37" s="136">
        <f t="shared" si="1"/>
        <v>0</v>
      </c>
      <c r="L37" s="327" t="s">
        <v>9</v>
      </c>
      <c r="M37" s="42" t="s">
        <v>476</v>
      </c>
      <c r="N37" s="151" t="s">
        <v>455</v>
      </c>
      <c r="O37" s="179">
        <v>1.108235294117647</v>
      </c>
      <c r="P37" s="306">
        <f t="shared" si="2"/>
        <v>0</v>
      </c>
      <c r="Q37" s="25" t="s">
        <v>9</v>
      </c>
      <c r="R37" s="186">
        <v>11428</v>
      </c>
      <c r="S37" s="27" t="s">
        <v>19</v>
      </c>
      <c r="T37" s="206">
        <v>1.31484</v>
      </c>
      <c r="U37" s="136">
        <f t="shared" si="3"/>
        <v>0</v>
      </c>
      <c r="V37" s="25" t="s">
        <v>9</v>
      </c>
    </row>
    <row r="38" spans="1:22" s="15" customFormat="1" ht="20" customHeight="1">
      <c r="A38" s="46" t="s">
        <v>39</v>
      </c>
      <c r="B38" s="319"/>
      <c r="C38" s="28">
        <v>16211</v>
      </c>
      <c r="D38" s="27" t="s">
        <v>19</v>
      </c>
      <c r="E38" s="136">
        <v>1.1499999999999999</v>
      </c>
      <c r="F38" s="306">
        <f t="shared" si="0"/>
        <v>0</v>
      </c>
      <c r="G38" s="218" t="s">
        <v>9</v>
      </c>
      <c r="H38" s="237" t="s">
        <v>413</v>
      </c>
      <c r="I38" s="27" t="s">
        <v>345</v>
      </c>
      <c r="J38" s="136">
        <f>9.444/10</f>
        <v>0.94440000000000013</v>
      </c>
      <c r="K38" s="136">
        <f t="shared" si="1"/>
        <v>0</v>
      </c>
      <c r="L38" s="327" t="s">
        <v>9</v>
      </c>
      <c r="M38" s="158" t="s">
        <v>477</v>
      </c>
      <c r="N38" s="151" t="s">
        <v>455</v>
      </c>
      <c r="O38" s="179">
        <v>0.9261176470588236</v>
      </c>
      <c r="P38" s="306">
        <f t="shared" si="2"/>
        <v>0</v>
      </c>
      <c r="Q38" s="25" t="s">
        <v>9</v>
      </c>
      <c r="R38" s="186">
        <v>12097</v>
      </c>
      <c r="S38" s="27" t="s">
        <v>698</v>
      </c>
      <c r="T38" s="206">
        <v>1.13988</v>
      </c>
      <c r="U38" s="136">
        <f t="shared" si="3"/>
        <v>0</v>
      </c>
      <c r="V38" s="25" t="s">
        <v>9</v>
      </c>
    </row>
    <row r="39" spans="1:22" s="15" customFormat="1" ht="20" customHeight="1">
      <c r="A39" s="46" t="s">
        <v>40</v>
      </c>
      <c r="B39" s="319"/>
      <c r="C39" s="28">
        <v>16215</v>
      </c>
      <c r="D39" s="27" t="s">
        <v>19</v>
      </c>
      <c r="E39" s="136">
        <v>1.77</v>
      </c>
      <c r="F39" s="306">
        <f t="shared" si="0"/>
        <v>0</v>
      </c>
      <c r="G39" s="218" t="s">
        <v>9</v>
      </c>
      <c r="H39" s="237" t="s">
        <v>414</v>
      </c>
      <c r="I39" s="27" t="s">
        <v>345</v>
      </c>
      <c r="J39" s="136">
        <f>15.036/10</f>
        <v>1.5036</v>
      </c>
      <c r="K39" s="136">
        <f t="shared" si="1"/>
        <v>0</v>
      </c>
      <c r="L39" s="327" t="s">
        <v>9</v>
      </c>
      <c r="M39" s="158" t="s">
        <v>478</v>
      </c>
      <c r="N39" s="151" t="s">
        <v>455</v>
      </c>
      <c r="O39" s="179">
        <v>1.609230769230769</v>
      </c>
      <c r="P39" s="306">
        <f t="shared" si="2"/>
        <v>0</v>
      </c>
      <c r="Q39" s="25" t="s">
        <v>9</v>
      </c>
      <c r="R39" s="186">
        <v>12010</v>
      </c>
      <c r="S39" s="27" t="s">
        <v>19</v>
      </c>
      <c r="T39" s="206">
        <v>1.82148</v>
      </c>
      <c r="U39" s="136">
        <f t="shared" si="3"/>
        <v>0</v>
      </c>
      <c r="V39" s="25" t="s">
        <v>9</v>
      </c>
    </row>
    <row r="40" spans="1:22" s="15" customFormat="1" ht="20" customHeight="1">
      <c r="A40" s="46" t="s">
        <v>21</v>
      </c>
      <c r="B40" s="319"/>
      <c r="C40" s="21">
        <v>9863</v>
      </c>
      <c r="D40" s="22" t="s">
        <v>8</v>
      </c>
      <c r="E40" s="136">
        <v>2.29</v>
      </c>
      <c r="F40" s="306">
        <f t="shared" si="0"/>
        <v>0</v>
      </c>
      <c r="G40" s="218" t="s">
        <v>9</v>
      </c>
      <c r="H40" s="42" t="s">
        <v>354</v>
      </c>
      <c r="I40" s="27" t="s">
        <v>226</v>
      </c>
      <c r="J40" s="136">
        <f>12.108/5</f>
        <v>2.4216000000000002</v>
      </c>
      <c r="K40" s="136">
        <f t="shared" si="1"/>
        <v>0</v>
      </c>
      <c r="L40" s="327" t="s">
        <v>9</v>
      </c>
      <c r="M40" s="158" t="s">
        <v>479</v>
      </c>
      <c r="N40" s="151" t="s">
        <v>455</v>
      </c>
      <c r="O40" s="179">
        <v>2.4663529411764711</v>
      </c>
      <c r="P40" s="306">
        <f t="shared" si="2"/>
        <v>0</v>
      </c>
      <c r="Q40" s="25" t="s">
        <v>9</v>
      </c>
      <c r="R40" s="186">
        <v>11211</v>
      </c>
      <c r="S40" s="27" t="s">
        <v>19</v>
      </c>
      <c r="T40" s="206">
        <v>2.9355599999999997</v>
      </c>
      <c r="U40" s="136">
        <f t="shared" si="3"/>
        <v>0</v>
      </c>
      <c r="V40" s="25" t="s">
        <v>9</v>
      </c>
    </row>
    <row r="41" spans="1:22" s="15" customFormat="1" ht="20" customHeight="1">
      <c r="A41" s="46" t="s">
        <v>41</v>
      </c>
      <c r="B41" s="319"/>
      <c r="C41" s="21" t="s">
        <v>14</v>
      </c>
      <c r="D41" s="27"/>
      <c r="E41" s="136"/>
      <c r="F41" s="306">
        <f t="shared" si="0"/>
        <v>0</v>
      </c>
      <c r="G41" s="218" t="s">
        <v>9</v>
      </c>
      <c r="H41" s="42" t="s">
        <v>355</v>
      </c>
      <c r="I41" s="27" t="s">
        <v>226</v>
      </c>
      <c r="J41" s="136">
        <f>17.1/10</f>
        <v>1.7100000000000002</v>
      </c>
      <c r="K41" s="136">
        <f t="shared" si="1"/>
        <v>0</v>
      </c>
      <c r="L41" s="327" t="s">
        <v>9</v>
      </c>
      <c r="M41" s="42" t="s">
        <v>480</v>
      </c>
      <c r="N41" s="151" t="s">
        <v>455</v>
      </c>
      <c r="O41" s="179">
        <v>1.8790588235294117</v>
      </c>
      <c r="P41" s="306">
        <f t="shared" si="2"/>
        <v>0</v>
      </c>
      <c r="Q41" s="25" t="s">
        <v>9</v>
      </c>
      <c r="R41" s="186">
        <v>12248</v>
      </c>
      <c r="S41" s="27" t="s">
        <v>698</v>
      </c>
      <c r="T41" s="206">
        <v>2.3150399999999998</v>
      </c>
      <c r="U41" s="136">
        <f t="shared" si="3"/>
        <v>0</v>
      </c>
      <c r="V41" s="25" t="s">
        <v>9</v>
      </c>
    </row>
    <row r="42" spans="1:22" s="15" customFormat="1" ht="20" customHeight="1">
      <c r="A42" s="46" t="s">
        <v>42</v>
      </c>
      <c r="B42" s="319"/>
      <c r="C42" s="21">
        <v>32542</v>
      </c>
      <c r="D42" s="27" t="s">
        <v>8</v>
      </c>
      <c r="E42" s="136">
        <v>1.28</v>
      </c>
      <c r="F42" s="306">
        <f t="shared" si="0"/>
        <v>0</v>
      </c>
      <c r="G42" s="218" t="s">
        <v>9</v>
      </c>
      <c r="H42" s="42" t="s">
        <v>356</v>
      </c>
      <c r="I42" s="27" t="s">
        <v>226</v>
      </c>
      <c r="J42" s="136">
        <f>11.028/10</f>
        <v>1.1028</v>
      </c>
      <c r="K42" s="136">
        <f t="shared" si="1"/>
        <v>0</v>
      </c>
      <c r="L42" s="327" t="s">
        <v>9</v>
      </c>
      <c r="M42" s="158" t="s">
        <v>481</v>
      </c>
      <c r="N42" s="151" t="s">
        <v>455</v>
      </c>
      <c r="O42" s="179">
        <v>1.1011764705882354</v>
      </c>
      <c r="P42" s="306">
        <f t="shared" si="2"/>
        <v>0</v>
      </c>
      <c r="Q42" s="25" t="s">
        <v>9</v>
      </c>
      <c r="R42" s="186">
        <v>11214</v>
      </c>
      <c r="S42" s="27" t="s">
        <v>19</v>
      </c>
      <c r="T42" s="206">
        <v>1.3391999999999997</v>
      </c>
      <c r="U42" s="136">
        <f t="shared" si="3"/>
        <v>0</v>
      </c>
      <c r="V42" s="25" t="s">
        <v>9</v>
      </c>
    </row>
    <row r="43" spans="1:22" s="15" customFormat="1" ht="20" customHeight="1">
      <c r="A43" s="46" t="s">
        <v>43</v>
      </c>
      <c r="B43" s="319"/>
      <c r="C43" s="21">
        <v>79861</v>
      </c>
      <c r="D43" s="27" t="s">
        <v>8</v>
      </c>
      <c r="E43" s="136">
        <v>0.89</v>
      </c>
      <c r="F43" s="306">
        <f t="shared" si="0"/>
        <v>0</v>
      </c>
      <c r="G43" s="218" t="s">
        <v>9</v>
      </c>
      <c r="H43" s="42" t="s">
        <v>357</v>
      </c>
      <c r="I43" s="27" t="s">
        <v>226</v>
      </c>
      <c r="J43" s="136">
        <f>9.06/10</f>
        <v>0.90600000000000003</v>
      </c>
      <c r="K43" s="136">
        <f t="shared" si="1"/>
        <v>0</v>
      </c>
      <c r="L43" s="327" t="s">
        <v>9</v>
      </c>
      <c r="M43" s="158" t="s">
        <v>482</v>
      </c>
      <c r="N43" s="151" t="s">
        <v>455</v>
      </c>
      <c r="O43" s="179">
        <v>0.86823529411764699</v>
      </c>
      <c r="P43" s="306">
        <f t="shared" si="2"/>
        <v>0</v>
      </c>
      <c r="Q43" s="25" t="s">
        <v>9</v>
      </c>
      <c r="R43" s="186">
        <v>52</v>
      </c>
      <c r="S43" s="27" t="s">
        <v>19</v>
      </c>
      <c r="T43" s="206">
        <v>1.06932</v>
      </c>
      <c r="U43" s="136">
        <f t="shared" si="3"/>
        <v>0</v>
      </c>
      <c r="V43" s="25" t="s">
        <v>9</v>
      </c>
    </row>
    <row r="44" spans="1:22" s="15" customFormat="1" ht="20" customHeight="1">
      <c r="A44" s="46" t="s">
        <v>44</v>
      </c>
      <c r="B44" s="319"/>
      <c r="C44" s="21">
        <v>72196</v>
      </c>
      <c r="D44" s="27" t="s">
        <v>8</v>
      </c>
      <c r="E44" s="136">
        <v>1.1000000000000001</v>
      </c>
      <c r="F44" s="306">
        <f t="shared" si="0"/>
        <v>0</v>
      </c>
      <c r="G44" s="218" t="s">
        <v>9</v>
      </c>
      <c r="H44" s="42" t="s">
        <v>358</v>
      </c>
      <c r="I44" s="27" t="s">
        <v>226</v>
      </c>
      <c r="J44" s="136">
        <f>11.4/10</f>
        <v>1.1400000000000001</v>
      </c>
      <c r="K44" s="136">
        <f t="shared" si="1"/>
        <v>0</v>
      </c>
      <c r="L44" s="327" t="s">
        <v>9</v>
      </c>
      <c r="M44" s="158" t="s">
        <v>483</v>
      </c>
      <c r="N44" s="151" t="s">
        <v>455</v>
      </c>
      <c r="O44" s="179">
        <v>1.108235294117647</v>
      </c>
      <c r="P44" s="306">
        <f t="shared" si="2"/>
        <v>0</v>
      </c>
      <c r="Q44" s="25" t="s">
        <v>9</v>
      </c>
      <c r="R44" s="186">
        <v>53</v>
      </c>
      <c r="S44" s="27" t="s">
        <v>19</v>
      </c>
      <c r="T44" s="206">
        <v>1.3268399999999998</v>
      </c>
      <c r="U44" s="136">
        <f t="shared" si="3"/>
        <v>0</v>
      </c>
      <c r="V44" s="25" t="s">
        <v>9</v>
      </c>
    </row>
    <row r="45" spans="1:22" s="15" customFormat="1" ht="20" customHeight="1">
      <c r="A45" s="46" t="s">
        <v>45</v>
      </c>
      <c r="B45" s="319"/>
      <c r="C45" s="21">
        <v>32544</v>
      </c>
      <c r="D45" s="27" t="s">
        <v>8</v>
      </c>
      <c r="E45" s="136">
        <v>1.63</v>
      </c>
      <c r="F45" s="306">
        <f t="shared" si="0"/>
        <v>0</v>
      </c>
      <c r="G45" s="218" t="s">
        <v>9</v>
      </c>
      <c r="H45" s="42" t="s">
        <v>359</v>
      </c>
      <c r="I45" s="27" t="s">
        <v>226</v>
      </c>
      <c r="J45" s="136">
        <f>8.04/5</f>
        <v>1.6079999999999999</v>
      </c>
      <c r="K45" s="136">
        <f t="shared" si="1"/>
        <v>0</v>
      </c>
      <c r="L45" s="327" t="s">
        <v>9</v>
      </c>
      <c r="M45" s="159" t="s">
        <v>484</v>
      </c>
      <c r="N45" s="156" t="s">
        <v>455</v>
      </c>
      <c r="O45" s="179">
        <v>1.6531764705882352</v>
      </c>
      <c r="P45" s="306">
        <f t="shared" si="2"/>
        <v>0</v>
      </c>
      <c r="Q45" s="25" t="s">
        <v>9</v>
      </c>
      <c r="R45" s="186">
        <v>151</v>
      </c>
      <c r="S45" s="27" t="s">
        <v>700</v>
      </c>
      <c r="T45" s="206">
        <v>1.3511999999999997</v>
      </c>
      <c r="U45" s="136">
        <f t="shared" si="3"/>
        <v>0</v>
      </c>
      <c r="V45" s="25" t="s">
        <v>9</v>
      </c>
    </row>
    <row r="46" spans="1:22" s="15" customFormat="1" ht="20" customHeight="1">
      <c r="A46" s="46" t="s">
        <v>23</v>
      </c>
      <c r="B46" s="319"/>
      <c r="C46" s="21">
        <v>32543</v>
      </c>
      <c r="D46" s="27" t="s">
        <v>8</v>
      </c>
      <c r="E46" s="136">
        <v>0.95</v>
      </c>
      <c r="F46" s="306">
        <f t="shared" si="0"/>
        <v>0</v>
      </c>
      <c r="G46" s="218" t="s">
        <v>9</v>
      </c>
      <c r="H46" s="42" t="s">
        <v>360</v>
      </c>
      <c r="I46" s="27" t="s">
        <v>226</v>
      </c>
      <c r="J46" s="136">
        <f>8.748/10</f>
        <v>0.87479999999999991</v>
      </c>
      <c r="K46" s="136">
        <f t="shared" si="1"/>
        <v>0</v>
      </c>
      <c r="L46" s="327" t="s">
        <v>9</v>
      </c>
      <c r="M46" s="158" t="s">
        <v>485</v>
      </c>
      <c r="N46" s="151" t="s">
        <v>455</v>
      </c>
      <c r="O46" s="179">
        <v>0.71011764705882352</v>
      </c>
      <c r="P46" s="306">
        <f t="shared" si="2"/>
        <v>0</v>
      </c>
      <c r="Q46" s="25" t="s">
        <v>9</v>
      </c>
      <c r="R46" s="186">
        <v>11414</v>
      </c>
      <c r="S46" s="27" t="s">
        <v>19</v>
      </c>
      <c r="T46" s="206">
        <v>0.88128000000000006</v>
      </c>
      <c r="U46" s="136">
        <f t="shared" si="3"/>
        <v>0</v>
      </c>
      <c r="V46" s="25" t="s">
        <v>9</v>
      </c>
    </row>
    <row r="47" spans="1:22" s="15" customFormat="1" ht="20" customHeight="1" thickBot="1">
      <c r="A47" s="46" t="s">
        <v>46</v>
      </c>
      <c r="B47" s="319"/>
      <c r="C47" s="21">
        <v>72209</v>
      </c>
      <c r="D47" s="27" t="s">
        <v>8</v>
      </c>
      <c r="E47" s="136">
        <v>1.1200000000000001</v>
      </c>
      <c r="F47" s="306">
        <f t="shared" si="0"/>
        <v>0</v>
      </c>
      <c r="G47" s="219" t="s">
        <v>9</v>
      </c>
      <c r="H47" s="48" t="s">
        <v>361</v>
      </c>
      <c r="I47" s="49" t="s">
        <v>226</v>
      </c>
      <c r="J47" s="138">
        <f>5.316/5</f>
        <v>1.0631999999999999</v>
      </c>
      <c r="K47" s="136">
        <f t="shared" si="1"/>
        <v>0</v>
      </c>
      <c r="L47" s="328" t="s">
        <v>9</v>
      </c>
      <c r="M47" s="233" t="s">
        <v>486</v>
      </c>
      <c r="N47" s="166" t="s">
        <v>455</v>
      </c>
      <c r="O47" s="179">
        <v>1.0094117647058822</v>
      </c>
      <c r="P47" s="306">
        <f t="shared" si="2"/>
        <v>0</v>
      </c>
      <c r="Q47" s="50" t="s">
        <v>9</v>
      </c>
      <c r="R47" s="186">
        <v>50</v>
      </c>
      <c r="S47" s="27" t="s">
        <v>19</v>
      </c>
      <c r="T47" s="208">
        <v>1.2457199999999999</v>
      </c>
      <c r="U47" s="136">
        <f t="shared" si="3"/>
        <v>0</v>
      </c>
      <c r="V47" s="50" t="s">
        <v>9</v>
      </c>
    </row>
    <row r="48" spans="1:22" s="15" customFormat="1" ht="20" customHeight="1" thickBot="1">
      <c r="A48" s="275" t="s">
        <v>47</v>
      </c>
      <c r="B48" s="437"/>
      <c r="C48" s="35"/>
      <c r="D48" s="36"/>
      <c r="E48" s="141"/>
      <c r="F48" s="438"/>
      <c r="G48" s="36"/>
      <c r="H48" s="35"/>
      <c r="I48" s="36"/>
      <c r="J48" s="141"/>
      <c r="K48" s="439"/>
      <c r="L48" s="36"/>
      <c r="M48" s="35"/>
      <c r="N48" s="36"/>
      <c r="O48" s="141"/>
      <c r="P48" s="438"/>
      <c r="Q48" s="36"/>
      <c r="R48" s="192"/>
      <c r="S48" s="36"/>
      <c r="T48" s="209"/>
      <c r="U48" s="439"/>
      <c r="V48" s="37"/>
    </row>
    <row r="49" spans="1:22" s="15" customFormat="1" ht="20" customHeight="1">
      <c r="A49" s="46" t="s">
        <v>48</v>
      </c>
      <c r="B49" s="319"/>
      <c r="C49" s="21">
        <v>35268</v>
      </c>
      <c r="D49" s="27" t="s">
        <v>19</v>
      </c>
      <c r="E49" s="136">
        <v>0.25</v>
      </c>
      <c r="F49" s="306">
        <f t="shared" si="0"/>
        <v>0</v>
      </c>
      <c r="G49" s="218" t="s">
        <v>9</v>
      </c>
      <c r="H49" s="89" t="s">
        <v>362</v>
      </c>
      <c r="I49" s="39" t="s">
        <v>226</v>
      </c>
      <c r="J49" s="140">
        <f>3.996/20</f>
        <v>0.19980000000000001</v>
      </c>
      <c r="K49" s="136">
        <f t="shared" si="1"/>
        <v>0</v>
      </c>
      <c r="L49" s="326" t="s">
        <v>9</v>
      </c>
      <c r="M49" s="157" t="s">
        <v>487</v>
      </c>
      <c r="N49" s="155" t="s">
        <v>455</v>
      </c>
      <c r="O49" s="179">
        <v>0.20611764705882352</v>
      </c>
      <c r="P49" s="306">
        <f t="shared" si="2"/>
        <v>0</v>
      </c>
      <c r="Q49" s="40" t="s">
        <v>9</v>
      </c>
      <c r="R49" s="186">
        <v>26</v>
      </c>
      <c r="S49" s="27" t="s">
        <v>700</v>
      </c>
      <c r="T49" s="206">
        <v>0.26</v>
      </c>
      <c r="U49" s="136">
        <f t="shared" si="3"/>
        <v>0</v>
      </c>
      <c r="V49" s="25" t="s">
        <v>9</v>
      </c>
    </row>
    <row r="50" spans="1:22" s="15" customFormat="1" ht="20" customHeight="1">
      <c r="A50" s="46" t="s">
        <v>49</v>
      </c>
      <c r="B50" s="319"/>
      <c r="C50" s="21">
        <v>68271</v>
      </c>
      <c r="D50" s="27" t="s">
        <v>19</v>
      </c>
      <c r="E50" s="136">
        <v>0.22</v>
      </c>
      <c r="F50" s="306">
        <f t="shared" si="0"/>
        <v>0</v>
      </c>
      <c r="G50" s="218" t="s">
        <v>9</v>
      </c>
      <c r="H50" s="42" t="s">
        <v>363</v>
      </c>
      <c r="I50" s="27" t="s">
        <v>226</v>
      </c>
      <c r="J50" s="136">
        <f>4.14/25</f>
        <v>0.1656</v>
      </c>
      <c r="K50" s="136">
        <f t="shared" si="1"/>
        <v>0</v>
      </c>
      <c r="L50" s="327" t="s">
        <v>9</v>
      </c>
      <c r="M50" s="158" t="s">
        <v>488</v>
      </c>
      <c r="N50" s="151" t="s">
        <v>455</v>
      </c>
      <c r="O50" s="179">
        <v>0.20611764705882352</v>
      </c>
      <c r="P50" s="306">
        <f t="shared" si="2"/>
        <v>0</v>
      </c>
      <c r="Q50" s="25" t="s">
        <v>9</v>
      </c>
      <c r="R50" s="186">
        <v>27</v>
      </c>
      <c r="S50" s="27" t="s">
        <v>700</v>
      </c>
      <c r="T50" s="206">
        <v>0.26</v>
      </c>
      <c r="U50" s="136">
        <f t="shared" si="3"/>
        <v>0</v>
      </c>
      <c r="V50" s="25" t="s">
        <v>9</v>
      </c>
    </row>
    <row r="51" spans="1:22" s="15" customFormat="1" ht="20" customHeight="1">
      <c r="A51" s="46" t="s">
        <v>50</v>
      </c>
      <c r="B51" s="319"/>
      <c r="C51" s="21">
        <v>10540</v>
      </c>
      <c r="D51" s="27" t="s">
        <v>19</v>
      </c>
      <c r="E51" s="136">
        <v>0.28000000000000003</v>
      </c>
      <c r="F51" s="306">
        <f t="shared" si="0"/>
        <v>0</v>
      </c>
      <c r="G51" s="218" t="s">
        <v>9</v>
      </c>
      <c r="H51" s="42" t="s">
        <v>364</v>
      </c>
      <c r="I51" s="27" t="s">
        <v>226</v>
      </c>
      <c r="J51" s="136">
        <f>3.996/20</f>
        <v>0.19980000000000001</v>
      </c>
      <c r="K51" s="136">
        <f t="shared" si="1"/>
        <v>0</v>
      </c>
      <c r="L51" s="327" t="s">
        <v>9</v>
      </c>
      <c r="M51" s="158" t="s">
        <v>489</v>
      </c>
      <c r="N51" s="151" t="s">
        <v>455</v>
      </c>
      <c r="O51" s="179">
        <v>0.20611764705882352</v>
      </c>
      <c r="P51" s="306">
        <f t="shared" si="2"/>
        <v>0</v>
      </c>
      <c r="Q51" s="25" t="s">
        <v>9</v>
      </c>
      <c r="R51" s="186">
        <v>27</v>
      </c>
      <c r="S51" s="27" t="s">
        <v>700</v>
      </c>
      <c r="T51" s="206">
        <v>0.26</v>
      </c>
      <c r="U51" s="136">
        <f t="shared" si="3"/>
        <v>0</v>
      </c>
      <c r="V51" s="25" t="s">
        <v>9</v>
      </c>
    </row>
    <row r="52" spans="1:22" s="15" customFormat="1" ht="20" customHeight="1">
      <c r="A52" s="46" t="s">
        <v>51</v>
      </c>
      <c r="B52" s="319"/>
      <c r="C52" s="21">
        <v>27950</v>
      </c>
      <c r="D52" s="27" t="s">
        <v>19</v>
      </c>
      <c r="E52" s="136">
        <v>0.31</v>
      </c>
      <c r="F52" s="306">
        <f t="shared" si="0"/>
        <v>0</v>
      </c>
      <c r="G52" s="218" t="s">
        <v>9</v>
      </c>
      <c r="H52" s="42" t="s">
        <v>365</v>
      </c>
      <c r="I52" s="27" t="s">
        <v>226</v>
      </c>
      <c r="J52" s="136">
        <f>2.544/10</f>
        <v>0.25440000000000002</v>
      </c>
      <c r="K52" s="136">
        <f t="shared" si="1"/>
        <v>0</v>
      </c>
      <c r="L52" s="327" t="s">
        <v>9</v>
      </c>
      <c r="M52" s="158" t="s">
        <v>490</v>
      </c>
      <c r="N52" s="151" t="s">
        <v>455</v>
      </c>
      <c r="O52" s="179">
        <v>0.24827586206896551</v>
      </c>
      <c r="P52" s="306">
        <f t="shared" si="2"/>
        <v>0</v>
      </c>
      <c r="Q52" s="25" t="s">
        <v>9</v>
      </c>
      <c r="R52" s="186">
        <v>17</v>
      </c>
      <c r="S52" s="27" t="s">
        <v>700</v>
      </c>
      <c r="T52" s="206">
        <v>0.30552000000000007</v>
      </c>
      <c r="U52" s="136">
        <f t="shared" si="3"/>
        <v>0</v>
      </c>
      <c r="V52" s="25" t="s">
        <v>9</v>
      </c>
    </row>
    <row r="53" spans="1:22" s="15" customFormat="1" ht="20" customHeight="1">
      <c r="A53" s="46" t="s">
        <v>52</v>
      </c>
      <c r="B53" s="319"/>
      <c r="C53" s="21">
        <v>27951</v>
      </c>
      <c r="D53" s="27" t="s">
        <v>19</v>
      </c>
      <c r="E53" s="136">
        <v>0.39</v>
      </c>
      <c r="F53" s="306">
        <f t="shared" si="0"/>
        <v>0</v>
      </c>
      <c r="G53" s="218" t="s">
        <v>9</v>
      </c>
      <c r="H53" s="42" t="s">
        <v>366</v>
      </c>
      <c r="I53" s="27" t="s">
        <v>226</v>
      </c>
      <c r="J53" s="136">
        <f>3.204/10</f>
        <v>0.32040000000000002</v>
      </c>
      <c r="K53" s="136">
        <f t="shared" si="1"/>
        <v>0</v>
      </c>
      <c r="L53" s="327" t="s">
        <v>9</v>
      </c>
      <c r="M53" s="158" t="s">
        <v>491</v>
      </c>
      <c r="N53" s="151" t="s">
        <v>455</v>
      </c>
      <c r="O53" s="179">
        <v>0.32413793103448274</v>
      </c>
      <c r="P53" s="306">
        <f t="shared" si="2"/>
        <v>0</v>
      </c>
      <c r="Q53" s="25" t="s">
        <v>9</v>
      </c>
      <c r="R53" s="186">
        <v>18</v>
      </c>
      <c r="S53" s="27" t="s">
        <v>700</v>
      </c>
      <c r="T53" s="206">
        <v>0.41135999999999989</v>
      </c>
      <c r="U53" s="136">
        <f t="shared" si="3"/>
        <v>0</v>
      </c>
      <c r="V53" s="25" t="s">
        <v>9</v>
      </c>
    </row>
    <row r="54" spans="1:22" s="15" customFormat="1" ht="20" customHeight="1">
      <c r="A54" s="46" t="s">
        <v>53</v>
      </c>
      <c r="B54" s="319"/>
      <c r="C54" s="21">
        <v>27952</v>
      </c>
      <c r="D54" s="27" t="s">
        <v>19</v>
      </c>
      <c r="E54" s="136">
        <v>0.5</v>
      </c>
      <c r="F54" s="306">
        <f t="shared" si="0"/>
        <v>0</v>
      </c>
      <c r="G54" s="218" t="s">
        <v>9</v>
      </c>
      <c r="H54" s="42" t="s">
        <v>367</v>
      </c>
      <c r="I54" s="27" t="s">
        <v>226</v>
      </c>
      <c r="J54" s="136">
        <f>4.2/10</f>
        <v>0.42000000000000004</v>
      </c>
      <c r="K54" s="136">
        <f t="shared" si="1"/>
        <v>0</v>
      </c>
      <c r="L54" s="327" t="s">
        <v>9</v>
      </c>
      <c r="M54" s="158" t="s">
        <v>492</v>
      </c>
      <c r="N54" s="151" t="s">
        <v>455</v>
      </c>
      <c r="O54" s="179">
        <v>0.41517241379310343</v>
      </c>
      <c r="P54" s="306">
        <f t="shared" si="2"/>
        <v>0</v>
      </c>
      <c r="Q54" s="25" t="s">
        <v>9</v>
      </c>
      <c r="R54" s="186">
        <v>19</v>
      </c>
      <c r="S54" s="27" t="s">
        <v>700</v>
      </c>
      <c r="T54" s="206">
        <v>0.51719999999999999</v>
      </c>
      <c r="U54" s="136">
        <f t="shared" si="3"/>
        <v>0</v>
      </c>
      <c r="V54" s="25" t="s">
        <v>9</v>
      </c>
    </row>
    <row r="55" spans="1:22" s="15" customFormat="1" ht="20" customHeight="1">
      <c r="A55" s="46" t="s">
        <v>54</v>
      </c>
      <c r="B55" s="319"/>
      <c r="C55" s="21">
        <v>22566</v>
      </c>
      <c r="D55" s="27" t="s">
        <v>19</v>
      </c>
      <c r="E55" s="136">
        <v>3.71</v>
      </c>
      <c r="F55" s="306">
        <f t="shared" si="0"/>
        <v>0</v>
      </c>
      <c r="G55" s="239" t="s">
        <v>55</v>
      </c>
      <c r="H55" s="42" t="s">
        <v>368</v>
      </c>
      <c r="I55" s="27" t="s">
        <v>226</v>
      </c>
      <c r="J55" s="136">
        <f>3.12</f>
        <v>3.12</v>
      </c>
      <c r="K55" s="136">
        <f t="shared" si="1"/>
        <v>0</v>
      </c>
      <c r="L55" s="332" t="s">
        <v>55</v>
      </c>
      <c r="M55" s="158" t="s">
        <v>493</v>
      </c>
      <c r="N55" s="151" t="s">
        <v>455</v>
      </c>
      <c r="O55" s="179">
        <v>0.16517647058823531</v>
      </c>
      <c r="P55" s="306">
        <f t="shared" si="2"/>
        <v>0</v>
      </c>
      <c r="Q55" s="53" t="s">
        <v>55</v>
      </c>
      <c r="R55" s="186">
        <v>1</v>
      </c>
      <c r="S55" s="27" t="s">
        <v>700</v>
      </c>
      <c r="T55" s="206">
        <v>4.08</v>
      </c>
      <c r="U55" s="136">
        <f t="shared" si="3"/>
        <v>0</v>
      </c>
      <c r="V55" s="53" t="s">
        <v>55</v>
      </c>
    </row>
    <row r="56" spans="1:22" s="15" customFormat="1" ht="20" customHeight="1" thickBot="1">
      <c r="A56" s="46" t="s">
        <v>56</v>
      </c>
      <c r="B56" s="319"/>
      <c r="C56" s="30">
        <v>22570</v>
      </c>
      <c r="D56" s="33" t="s">
        <v>19</v>
      </c>
      <c r="E56" s="137">
        <v>2.95</v>
      </c>
      <c r="F56" s="306">
        <f t="shared" si="0"/>
        <v>0</v>
      </c>
      <c r="G56" s="276" t="s">
        <v>57</v>
      </c>
      <c r="H56" s="175" t="s">
        <v>369</v>
      </c>
      <c r="I56" s="33" t="s">
        <v>226</v>
      </c>
      <c r="J56" s="137">
        <f>2.496</f>
        <v>2.496</v>
      </c>
      <c r="K56" s="136">
        <f t="shared" si="1"/>
        <v>0</v>
      </c>
      <c r="L56" s="333" t="s">
        <v>57</v>
      </c>
      <c r="M56" s="277" t="s">
        <v>494</v>
      </c>
      <c r="N56" s="278" t="s">
        <v>455</v>
      </c>
      <c r="O56" s="179">
        <v>0.26823529411764707</v>
      </c>
      <c r="P56" s="306">
        <f t="shared" si="2"/>
        <v>0</v>
      </c>
      <c r="Q56" s="279" t="s">
        <v>57</v>
      </c>
      <c r="R56" s="187">
        <v>2</v>
      </c>
      <c r="S56" s="33" t="s">
        <v>700</v>
      </c>
      <c r="T56" s="208">
        <v>2.76</v>
      </c>
      <c r="U56" s="136">
        <f t="shared" si="3"/>
        <v>0</v>
      </c>
      <c r="V56" s="279" t="s">
        <v>57</v>
      </c>
    </row>
    <row r="57" spans="1:22" s="15" customFormat="1" ht="20" customHeight="1" thickBot="1">
      <c r="A57" s="275" t="s">
        <v>58</v>
      </c>
      <c r="B57" s="437"/>
      <c r="C57" s="35"/>
      <c r="D57" s="36"/>
      <c r="E57" s="141"/>
      <c r="F57" s="438"/>
      <c r="G57" s="36"/>
      <c r="H57" s="35"/>
      <c r="I57" s="36"/>
      <c r="J57" s="141"/>
      <c r="K57" s="439"/>
      <c r="L57" s="36"/>
      <c r="M57" s="35"/>
      <c r="N57" s="36"/>
      <c r="O57" s="141"/>
      <c r="P57" s="438"/>
      <c r="Q57" s="36"/>
      <c r="R57" s="192"/>
      <c r="S57" s="36"/>
      <c r="T57" s="209"/>
      <c r="U57" s="439"/>
      <c r="V57" s="37"/>
    </row>
    <row r="58" spans="1:22" s="15" customFormat="1" ht="20" customHeight="1">
      <c r="A58" s="46" t="s">
        <v>37</v>
      </c>
      <c r="B58" s="319"/>
      <c r="C58" s="236">
        <v>64167</v>
      </c>
      <c r="D58" s="22" t="s">
        <v>19</v>
      </c>
      <c r="E58" s="179">
        <v>0.78</v>
      </c>
      <c r="F58" s="306">
        <f t="shared" si="0"/>
        <v>0</v>
      </c>
      <c r="G58" s="244" t="s">
        <v>9</v>
      </c>
      <c r="H58" s="280" t="s">
        <v>370</v>
      </c>
      <c r="I58" s="22" t="s">
        <v>226</v>
      </c>
      <c r="J58" s="179">
        <f>6.66/10</f>
        <v>0.66600000000000004</v>
      </c>
      <c r="K58" s="136">
        <f t="shared" si="1"/>
        <v>0</v>
      </c>
      <c r="L58" s="334" t="s">
        <v>9</v>
      </c>
      <c r="M58" s="281" t="s">
        <v>495</v>
      </c>
      <c r="N58" s="253" t="s">
        <v>455</v>
      </c>
      <c r="O58" s="179">
        <v>0.65655172413793106</v>
      </c>
      <c r="P58" s="306">
        <f t="shared" si="2"/>
        <v>0</v>
      </c>
      <c r="Q58" s="23" t="s">
        <v>9</v>
      </c>
      <c r="R58" s="282">
        <v>107</v>
      </c>
      <c r="S58" s="22" t="s">
        <v>700</v>
      </c>
      <c r="T58" s="283">
        <v>0.82271999999999978</v>
      </c>
      <c r="U58" s="136">
        <f t="shared" si="3"/>
        <v>0</v>
      </c>
      <c r="V58" s="23" t="s">
        <v>9</v>
      </c>
    </row>
    <row r="59" spans="1:22" s="15" customFormat="1" ht="20" customHeight="1">
      <c r="A59" s="46" t="s">
        <v>59</v>
      </c>
      <c r="B59" s="319"/>
      <c r="C59" s="21">
        <v>27956</v>
      </c>
      <c r="D59" s="27" t="s">
        <v>19</v>
      </c>
      <c r="E59" s="136">
        <v>1.08</v>
      </c>
      <c r="F59" s="306">
        <f t="shared" si="0"/>
        <v>0</v>
      </c>
      <c r="G59" s="218" t="s">
        <v>9</v>
      </c>
      <c r="H59" s="42" t="s">
        <v>371</v>
      </c>
      <c r="I59" s="27" t="s">
        <v>226</v>
      </c>
      <c r="J59" s="136">
        <f>9.132/10</f>
        <v>0.91320000000000001</v>
      </c>
      <c r="K59" s="136">
        <f t="shared" si="1"/>
        <v>0</v>
      </c>
      <c r="L59" s="327" t="s">
        <v>9</v>
      </c>
      <c r="M59" s="158"/>
      <c r="N59" s="151"/>
      <c r="O59" s="179">
        <v>0</v>
      </c>
      <c r="P59" s="306">
        <f t="shared" si="2"/>
        <v>0</v>
      </c>
      <c r="Q59" s="25" t="s">
        <v>9</v>
      </c>
      <c r="R59" s="186">
        <v>115</v>
      </c>
      <c r="S59" s="27" t="s">
        <v>700</v>
      </c>
      <c r="T59" s="206">
        <v>1.1635199999999999</v>
      </c>
      <c r="U59" s="136">
        <f t="shared" si="3"/>
        <v>0</v>
      </c>
      <c r="V59" s="25" t="s">
        <v>9</v>
      </c>
    </row>
    <row r="60" spans="1:22" s="15" customFormat="1" ht="20" customHeight="1">
      <c r="A60" s="46" t="s">
        <v>60</v>
      </c>
      <c r="B60" s="319"/>
      <c r="C60" s="21">
        <v>47805</v>
      </c>
      <c r="D60" s="27" t="s">
        <v>61</v>
      </c>
      <c r="E60" s="136">
        <v>0.51</v>
      </c>
      <c r="F60" s="306">
        <f t="shared" si="0"/>
        <v>0</v>
      </c>
      <c r="G60" s="218" t="s">
        <v>9</v>
      </c>
      <c r="H60" s="42" t="s">
        <v>372</v>
      </c>
      <c r="I60" s="27" t="s">
        <v>226</v>
      </c>
      <c r="J60" s="136">
        <f>8.748/10</f>
        <v>0.87479999999999991</v>
      </c>
      <c r="K60" s="136">
        <f t="shared" si="1"/>
        <v>0</v>
      </c>
      <c r="L60" s="327" t="s">
        <v>9</v>
      </c>
      <c r="M60" s="158" t="s">
        <v>496</v>
      </c>
      <c r="N60" s="151" t="s">
        <v>455</v>
      </c>
      <c r="O60" s="179">
        <v>0.49241379310344824</v>
      </c>
      <c r="P60" s="306">
        <f t="shared" si="2"/>
        <v>0</v>
      </c>
      <c r="Q60" s="25" t="s">
        <v>9</v>
      </c>
      <c r="R60" s="186">
        <v>109</v>
      </c>
      <c r="S60" s="27" t="s">
        <v>19</v>
      </c>
      <c r="T60" s="206">
        <v>0.63468000000000002</v>
      </c>
      <c r="U60" s="136">
        <f t="shared" si="3"/>
        <v>0</v>
      </c>
      <c r="V60" s="25" t="s">
        <v>9</v>
      </c>
    </row>
    <row r="61" spans="1:22" s="15" customFormat="1" ht="20" customHeight="1">
      <c r="A61" s="41" t="s">
        <v>62</v>
      </c>
      <c r="B61" s="319"/>
      <c r="C61" s="21">
        <v>47806</v>
      </c>
      <c r="D61" s="27" t="s">
        <v>61</v>
      </c>
      <c r="E61" s="136">
        <v>0.75</v>
      </c>
      <c r="F61" s="306">
        <f t="shared" si="0"/>
        <v>0</v>
      </c>
      <c r="G61" s="218" t="s">
        <v>9</v>
      </c>
      <c r="H61" s="42" t="s">
        <v>373</v>
      </c>
      <c r="I61" s="27" t="s">
        <v>226</v>
      </c>
      <c r="J61" s="136">
        <f>6.732/10</f>
        <v>0.67320000000000002</v>
      </c>
      <c r="K61" s="136">
        <f t="shared" si="1"/>
        <v>0</v>
      </c>
      <c r="L61" s="327" t="s">
        <v>9</v>
      </c>
      <c r="M61" s="158" t="s">
        <v>497</v>
      </c>
      <c r="N61" s="151" t="s">
        <v>455</v>
      </c>
      <c r="O61" s="179">
        <v>0.65655172413793106</v>
      </c>
      <c r="P61" s="306">
        <f t="shared" si="2"/>
        <v>0</v>
      </c>
      <c r="Q61" s="25" t="s">
        <v>9</v>
      </c>
      <c r="R61" s="186">
        <v>110</v>
      </c>
      <c r="S61" s="27" t="s">
        <v>698</v>
      </c>
      <c r="T61" s="206">
        <v>0.82271999999999978</v>
      </c>
      <c r="U61" s="136">
        <f t="shared" si="3"/>
        <v>0</v>
      </c>
      <c r="V61" s="25" t="s">
        <v>9</v>
      </c>
    </row>
    <row r="62" spans="1:22" s="15" customFormat="1" ht="20" customHeight="1">
      <c r="A62" s="46" t="s">
        <v>63</v>
      </c>
      <c r="B62" s="319"/>
      <c r="C62" s="21">
        <v>72072</v>
      </c>
      <c r="D62" s="27" t="s">
        <v>61</v>
      </c>
      <c r="E62" s="136">
        <v>0.75</v>
      </c>
      <c r="F62" s="306">
        <f t="shared" si="0"/>
        <v>0</v>
      </c>
      <c r="G62" s="218" t="s">
        <v>9</v>
      </c>
      <c r="H62" s="42" t="s">
        <v>374</v>
      </c>
      <c r="I62" s="27" t="s">
        <v>226</v>
      </c>
      <c r="J62" s="136">
        <f>7.968/25</f>
        <v>0.31872</v>
      </c>
      <c r="K62" s="136">
        <f t="shared" si="1"/>
        <v>0</v>
      </c>
      <c r="L62" s="327" t="s">
        <v>9</v>
      </c>
      <c r="M62" s="160" t="s">
        <v>459</v>
      </c>
      <c r="N62" s="161"/>
      <c r="O62" s="21"/>
      <c r="P62" s="306">
        <f t="shared" si="2"/>
        <v>0</v>
      </c>
      <c r="Q62" s="25" t="s">
        <v>9</v>
      </c>
      <c r="R62" s="186">
        <v>150</v>
      </c>
      <c r="S62" s="27" t="s">
        <v>700</v>
      </c>
      <c r="T62" s="206">
        <v>0.78744000000000003</v>
      </c>
      <c r="U62" s="136">
        <f t="shared" si="3"/>
        <v>0</v>
      </c>
      <c r="V62" s="25" t="s">
        <v>9</v>
      </c>
    </row>
    <row r="63" spans="1:22" s="15" customFormat="1" ht="20" customHeight="1">
      <c r="A63" s="46" t="s">
        <v>64</v>
      </c>
      <c r="B63" s="319"/>
      <c r="C63" s="21">
        <v>47789</v>
      </c>
      <c r="D63" s="27" t="s">
        <v>19</v>
      </c>
      <c r="E63" s="136">
        <v>0.59</v>
      </c>
      <c r="F63" s="306">
        <f t="shared" si="0"/>
        <v>0</v>
      </c>
      <c r="G63" s="218" t="s">
        <v>9</v>
      </c>
      <c r="H63" s="42" t="s">
        <v>375</v>
      </c>
      <c r="I63" s="27" t="s">
        <v>226</v>
      </c>
      <c r="J63" s="136">
        <f>8.64/20</f>
        <v>0.43200000000000005</v>
      </c>
      <c r="K63" s="136">
        <f t="shared" si="1"/>
        <v>0</v>
      </c>
      <c r="L63" s="327" t="s">
        <v>9</v>
      </c>
      <c r="M63" s="158" t="s">
        <v>498</v>
      </c>
      <c r="N63" s="151" t="s">
        <v>455</v>
      </c>
      <c r="O63" s="179">
        <v>0.49241379310344824</v>
      </c>
      <c r="P63" s="306">
        <f t="shared" si="2"/>
        <v>0</v>
      </c>
      <c r="Q63" s="25" t="s">
        <v>9</v>
      </c>
      <c r="R63" s="186">
        <v>106</v>
      </c>
      <c r="S63" s="27" t="s">
        <v>61</v>
      </c>
      <c r="T63" s="206">
        <v>0.59939999999999993</v>
      </c>
      <c r="U63" s="136">
        <f t="shared" si="3"/>
        <v>0</v>
      </c>
      <c r="V63" s="25" t="s">
        <v>9</v>
      </c>
    </row>
    <row r="64" spans="1:22" s="15" customFormat="1" ht="20" customHeight="1">
      <c r="A64" s="46" t="s">
        <v>65</v>
      </c>
      <c r="B64" s="319"/>
      <c r="C64" s="21">
        <v>47804</v>
      </c>
      <c r="D64" s="27" t="s">
        <v>61</v>
      </c>
      <c r="E64" s="136">
        <v>0.42</v>
      </c>
      <c r="F64" s="306">
        <f t="shared" si="0"/>
        <v>0</v>
      </c>
      <c r="G64" s="218" t="s">
        <v>9</v>
      </c>
      <c r="H64" s="42" t="s">
        <v>374</v>
      </c>
      <c r="I64" s="27" t="s">
        <v>226</v>
      </c>
      <c r="J64" s="136">
        <f>7.968/25</f>
        <v>0.31872</v>
      </c>
      <c r="K64" s="136">
        <f t="shared" si="1"/>
        <v>0</v>
      </c>
      <c r="L64" s="327" t="s">
        <v>9</v>
      </c>
      <c r="M64" s="158" t="s">
        <v>499</v>
      </c>
      <c r="N64" s="151" t="s">
        <v>455</v>
      </c>
      <c r="O64" s="179">
        <v>0.40909090909090906</v>
      </c>
      <c r="P64" s="306">
        <f t="shared" si="2"/>
        <v>0</v>
      </c>
      <c r="Q64" s="25" t="s">
        <v>9</v>
      </c>
      <c r="R64" s="186">
        <v>149</v>
      </c>
      <c r="S64" s="27" t="s">
        <v>700</v>
      </c>
      <c r="T64" s="206">
        <v>0.54047999999999996</v>
      </c>
      <c r="U64" s="136">
        <f t="shared" si="3"/>
        <v>0</v>
      </c>
      <c r="V64" s="25" t="s">
        <v>9</v>
      </c>
    </row>
    <row r="65" spans="1:22" s="15" customFormat="1" ht="20" customHeight="1" thickBot="1">
      <c r="A65" s="46" t="s">
        <v>66</v>
      </c>
      <c r="B65" s="418"/>
      <c r="C65" s="30">
        <v>47864</v>
      </c>
      <c r="D65" s="33" t="s">
        <v>19</v>
      </c>
      <c r="E65" s="137">
        <v>1.1299999999999999</v>
      </c>
      <c r="F65" s="419">
        <f t="shared" si="0"/>
        <v>0</v>
      </c>
      <c r="G65" s="232" t="s">
        <v>9</v>
      </c>
      <c r="H65" s="175" t="s">
        <v>376</v>
      </c>
      <c r="I65" s="33" t="s">
        <v>226</v>
      </c>
      <c r="J65" s="137">
        <f>8.424/10</f>
        <v>0.84239999999999993</v>
      </c>
      <c r="K65" s="137">
        <f t="shared" si="1"/>
        <v>0</v>
      </c>
      <c r="L65" s="338" t="s">
        <v>9</v>
      </c>
      <c r="M65" s="277" t="s">
        <v>500</v>
      </c>
      <c r="N65" s="278" t="s">
        <v>455</v>
      </c>
      <c r="O65" s="272">
        <v>0.82620689655172408</v>
      </c>
      <c r="P65" s="419">
        <f t="shared" si="2"/>
        <v>0</v>
      </c>
      <c r="Q65" s="31" t="s">
        <v>9</v>
      </c>
      <c r="R65" s="187">
        <v>11213</v>
      </c>
      <c r="S65" s="33" t="s">
        <v>700</v>
      </c>
      <c r="T65" s="208">
        <v>1.2457199999999999</v>
      </c>
      <c r="U65" s="137">
        <f t="shared" si="3"/>
        <v>0</v>
      </c>
      <c r="V65" s="31" t="s">
        <v>9</v>
      </c>
    </row>
    <row r="66" spans="1:22" s="15" customFormat="1" ht="20" customHeight="1">
      <c r="A66" s="313" t="s">
        <v>67</v>
      </c>
      <c r="B66" s="425"/>
      <c r="C66" s="426"/>
      <c r="D66" s="426"/>
      <c r="E66" s="426"/>
      <c r="F66" s="426"/>
      <c r="G66" s="426"/>
      <c r="H66" s="426"/>
      <c r="I66" s="426"/>
      <c r="J66" s="426"/>
      <c r="K66" s="426"/>
      <c r="L66" s="426"/>
      <c r="M66" s="426"/>
      <c r="N66" s="426"/>
      <c r="O66" s="426"/>
      <c r="P66" s="426"/>
      <c r="Q66" s="426"/>
      <c r="R66" s="426"/>
      <c r="S66" s="426"/>
      <c r="T66" s="426"/>
      <c r="U66" s="426"/>
      <c r="V66" s="427"/>
    </row>
    <row r="67" spans="1:22" s="15" customFormat="1" ht="20" customHeight="1" thickBot="1">
      <c r="A67" s="310" t="s">
        <v>68</v>
      </c>
      <c r="B67" s="428"/>
      <c r="C67" s="429"/>
      <c r="D67" s="429"/>
      <c r="E67" s="429"/>
      <c r="F67" s="429"/>
      <c r="G67" s="429"/>
      <c r="H67" s="429"/>
      <c r="I67" s="429"/>
      <c r="J67" s="429"/>
      <c r="K67" s="429"/>
      <c r="L67" s="429"/>
      <c r="M67" s="429"/>
      <c r="N67" s="429"/>
      <c r="O67" s="429"/>
      <c r="P67" s="429"/>
      <c r="Q67" s="429"/>
      <c r="R67" s="429"/>
      <c r="S67" s="429"/>
      <c r="T67" s="429"/>
      <c r="U67" s="429"/>
      <c r="V67" s="430"/>
    </row>
    <row r="68" spans="1:22" s="15" customFormat="1" ht="20" customHeight="1">
      <c r="A68" s="311" t="s">
        <v>69</v>
      </c>
      <c r="B68" s="420"/>
      <c r="C68" s="236">
        <v>22506</v>
      </c>
      <c r="D68" s="22"/>
      <c r="E68" s="245">
        <v>0.111</v>
      </c>
      <c r="F68" s="306">
        <f t="shared" si="0"/>
        <v>0</v>
      </c>
      <c r="G68" s="239" t="s">
        <v>379</v>
      </c>
      <c r="H68" s="280" t="s">
        <v>377</v>
      </c>
      <c r="I68" s="22" t="s">
        <v>378</v>
      </c>
      <c r="J68" s="421">
        <f>1.992/25</f>
        <v>7.9680000000000001E-2</v>
      </c>
      <c r="K68" s="179">
        <f t="shared" si="1"/>
        <v>0</v>
      </c>
      <c r="L68" s="422" t="s">
        <v>379</v>
      </c>
      <c r="M68" s="423" t="s">
        <v>501</v>
      </c>
      <c r="N68" s="295" t="s">
        <v>502</v>
      </c>
      <c r="O68" s="179">
        <v>0.25600000000000001</v>
      </c>
      <c r="P68" s="306">
        <f t="shared" si="2"/>
        <v>0</v>
      </c>
      <c r="Q68" s="424" t="s">
        <v>379</v>
      </c>
      <c r="R68" s="282">
        <v>211</v>
      </c>
      <c r="S68" s="22" t="s">
        <v>701</v>
      </c>
      <c r="T68" s="283">
        <v>0.26</v>
      </c>
      <c r="U68" s="179">
        <f t="shared" si="3"/>
        <v>0</v>
      </c>
      <c r="V68" s="424" t="s">
        <v>379</v>
      </c>
    </row>
    <row r="69" spans="1:22" s="15" customFormat="1" ht="20" customHeight="1">
      <c r="A69" s="46" t="s">
        <v>71</v>
      </c>
      <c r="B69" s="319"/>
      <c r="C69" s="21">
        <v>12459</v>
      </c>
      <c r="D69" s="27"/>
      <c r="E69" s="142">
        <v>0.33500000000000002</v>
      </c>
      <c r="F69" s="306">
        <f t="shared" si="0"/>
        <v>0</v>
      </c>
      <c r="G69" s="239" t="s">
        <v>379</v>
      </c>
      <c r="H69" s="42" t="s">
        <v>380</v>
      </c>
      <c r="I69" s="27" t="s">
        <v>378</v>
      </c>
      <c r="J69" s="142">
        <f>1.836/25</f>
        <v>7.3440000000000005E-2</v>
      </c>
      <c r="K69" s="136">
        <f t="shared" si="1"/>
        <v>0</v>
      </c>
      <c r="L69" s="332" t="s">
        <v>379</v>
      </c>
      <c r="M69" s="159" t="s">
        <v>503</v>
      </c>
      <c r="N69" s="80" t="s">
        <v>502</v>
      </c>
      <c r="O69" s="179">
        <v>0.25600000000000001</v>
      </c>
      <c r="P69" s="306">
        <f t="shared" si="2"/>
        <v>0</v>
      </c>
      <c r="Q69" s="53" t="s">
        <v>379</v>
      </c>
      <c r="R69" s="186">
        <v>213</v>
      </c>
      <c r="S69" s="27" t="s">
        <v>701</v>
      </c>
      <c r="T69" s="206">
        <v>0.55000000000000004</v>
      </c>
      <c r="U69" s="136">
        <f t="shared" si="3"/>
        <v>0</v>
      </c>
      <c r="V69" s="53" t="s">
        <v>379</v>
      </c>
    </row>
    <row r="70" spans="1:22" s="15" customFormat="1" ht="20" customHeight="1" thickBot="1">
      <c r="A70" s="46" t="s">
        <v>72</v>
      </c>
      <c r="B70" s="319"/>
      <c r="C70" s="21">
        <v>12462</v>
      </c>
      <c r="D70" s="27"/>
      <c r="E70" s="142">
        <v>0.34499999999999997</v>
      </c>
      <c r="F70" s="306">
        <f t="shared" si="0"/>
        <v>0</v>
      </c>
      <c r="G70" s="239" t="s">
        <v>379</v>
      </c>
      <c r="H70" s="48" t="s">
        <v>381</v>
      </c>
      <c r="I70" s="49" t="s">
        <v>378</v>
      </c>
      <c r="J70" s="246">
        <f>7.692/25</f>
        <v>0.30768000000000001</v>
      </c>
      <c r="K70" s="136">
        <f t="shared" si="1"/>
        <v>0</v>
      </c>
      <c r="L70" s="336" t="s">
        <v>379</v>
      </c>
      <c r="M70" s="258" t="s">
        <v>504</v>
      </c>
      <c r="N70" s="125" t="s">
        <v>502</v>
      </c>
      <c r="O70" s="179">
        <v>0.49714285714285711</v>
      </c>
      <c r="P70" s="306">
        <f t="shared" si="2"/>
        <v>0</v>
      </c>
      <c r="Q70" s="69" t="s">
        <v>379</v>
      </c>
      <c r="R70" s="186">
        <v>212</v>
      </c>
      <c r="S70" s="27" t="s">
        <v>701</v>
      </c>
      <c r="T70" s="206">
        <v>0.52</v>
      </c>
      <c r="U70" s="136">
        <f t="shared" si="3"/>
        <v>0</v>
      </c>
      <c r="V70" s="53" t="s">
        <v>379</v>
      </c>
    </row>
    <row r="71" spans="1:22" s="15" customFormat="1" ht="20" customHeight="1" thickBot="1">
      <c r="A71" s="275" t="s">
        <v>73</v>
      </c>
      <c r="B71" s="437"/>
      <c r="C71" s="35"/>
      <c r="D71" s="36"/>
      <c r="E71" s="141"/>
      <c r="F71" s="438"/>
      <c r="G71" s="36"/>
      <c r="H71" s="35"/>
      <c r="I71" s="36"/>
      <c r="J71" s="141"/>
      <c r="K71" s="439"/>
      <c r="L71" s="36"/>
      <c r="M71" s="35"/>
      <c r="N71" s="36"/>
      <c r="O71" s="141"/>
      <c r="P71" s="438"/>
      <c r="Q71" s="36"/>
      <c r="R71" s="192"/>
      <c r="S71" s="36"/>
      <c r="T71" s="209"/>
      <c r="U71" s="439"/>
      <c r="V71" s="37"/>
    </row>
    <row r="72" spans="1:22" s="15" customFormat="1" ht="20" customHeight="1" thickBot="1">
      <c r="A72" s="46" t="s">
        <v>69</v>
      </c>
      <c r="B72" s="319"/>
      <c r="C72" s="21">
        <v>12475</v>
      </c>
      <c r="D72" s="27"/>
      <c r="E72" s="142">
        <v>0.34899999999999998</v>
      </c>
      <c r="F72" s="306">
        <f t="shared" si="0"/>
        <v>0</v>
      </c>
      <c r="G72" s="239" t="s">
        <v>379</v>
      </c>
      <c r="H72" s="247" t="s">
        <v>382</v>
      </c>
      <c r="I72" s="248" t="s">
        <v>378</v>
      </c>
      <c r="J72" s="249">
        <f>1.992/10</f>
        <v>0.19919999999999999</v>
      </c>
      <c r="K72" s="136">
        <f t="shared" si="1"/>
        <v>0</v>
      </c>
      <c r="L72" s="337" t="s">
        <v>379</v>
      </c>
      <c r="M72" s="240" t="s">
        <v>505</v>
      </c>
      <c r="N72" s="80" t="s">
        <v>502</v>
      </c>
      <c r="O72" s="179">
        <v>0.375</v>
      </c>
      <c r="P72" s="306">
        <f t="shared" si="2"/>
        <v>0</v>
      </c>
      <c r="Q72" s="80" t="s">
        <v>379</v>
      </c>
      <c r="R72" s="186">
        <v>216</v>
      </c>
      <c r="S72" s="27" t="s">
        <v>701</v>
      </c>
      <c r="T72" s="206">
        <v>0.44</v>
      </c>
      <c r="U72" s="136">
        <f t="shared" si="3"/>
        <v>0</v>
      </c>
      <c r="V72" s="53" t="s">
        <v>379</v>
      </c>
    </row>
    <row r="73" spans="1:22" s="15" customFormat="1" ht="20" customHeight="1" thickBot="1">
      <c r="A73" s="275" t="s">
        <v>74</v>
      </c>
      <c r="B73" s="437"/>
      <c r="C73" s="35"/>
      <c r="D73" s="36"/>
      <c r="E73" s="141"/>
      <c r="F73" s="438"/>
      <c r="G73" s="36"/>
      <c r="H73" s="35"/>
      <c r="I73" s="36"/>
      <c r="J73" s="141"/>
      <c r="K73" s="439"/>
      <c r="L73" s="36"/>
      <c r="M73" s="35"/>
      <c r="N73" s="36"/>
      <c r="O73" s="141"/>
      <c r="P73" s="438"/>
      <c r="Q73" s="36"/>
      <c r="R73" s="192"/>
      <c r="S73" s="36"/>
      <c r="T73" s="209"/>
      <c r="U73" s="439"/>
      <c r="V73" s="37"/>
    </row>
    <row r="74" spans="1:22" s="15" customFormat="1" ht="20" customHeight="1">
      <c r="A74" s="46" t="s">
        <v>69</v>
      </c>
      <c r="B74" s="319"/>
      <c r="C74" s="21">
        <v>12482</v>
      </c>
      <c r="D74" s="27"/>
      <c r="E74" s="142">
        <v>0.56499999999999995</v>
      </c>
      <c r="F74" s="306">
        <f t="shared" si="0"/>
        <v>0</v>
      </c>
      <c r="G74" s="239" t="s">
        <v>379</v>
      </c>
      <c r="H74" s="89" t="s">
        <v>383</v>
      </c>
      <c r="I74" s="39" t="s">
        <v>378</v>
      </c>
      <c r="J74" s="245">
        <f>4.116/10</f>
        <v>0.41159999999999997</v>
      </c>
      <c r="K74" s="136">
        <f t="shared" si="1"/>
        <v>0</v>
      </c>
      <c r="L74" s="335" t="s">
        <v>379</v>
      </c>
      <c r="M74" s="228" t="s">
        <v>506</v>
      </c>
      <c r="N74" s="154" t="s">
        <v>502</v>
      </c>
      <c r="O74" s="179">
        <v>0.6</v>
      </c>
      <c r="P74" s="306">
        <f t="shared" si="2"/>
        <v>0</v>
      </c>
      <c r="Q74" s="60" t="s">
        <v>379</v>
      </c>
      <c r="R74" s="186">
        <v>221</v>
      </c>
      <c r="S74" s="27" t="s">
        <v>701</v>
      </c>
      <c r="T74" s="206">
        <v>0.77</v>
      </c>
      <c r="U74" s="136">
        <f t="shared" si="3"/>
        <v>0</v>
      </c>
      <c r="V74" s="53" t="s">
        <v>379</v>
      </c>
    </row>
    <row r="75" spans="1:22" s="15" customFormat="1" ht="20" customHeight="1">
      <c r="A75" s="41" t="s">
        <v>71</v>
      </c>
      <c r="B75" s="319"/>
      <c r="C75" s="21">
        <v>12461</v>
      </c>
      <c r="D75" s="27"/>
      <c r="E75" s="142">
        <v>0.70699999999999996</v>
      </c>
      <c r="F75" s="306">
        <f t="shared" ref="F75:F138" si="4">B75*E75</f>
        <v>0</v>
      </c>
      <c r="G75" s="239" t="s">
        <v>379</v>
      </c>
      <c r="H75" s="42" t="s">
        <v>384</v>
      </c>
      <c r="I75" s="27" t="s">
        <v>378</v>
      </c>
      <c r="J75" s="142">
        <f>4.116/10</f>
        <v>0.41159999999999997</v>
      </c>
      <c r="K75" s="136">
        <f t="shared" ref="K75:K138" si="5">B75*J75</f>
        <v>0</v>
      </c>
      <c r="L75" s="332" t="s">
        <v>379</v>
      </c>
      <c r="M75" s="158" t="s">
        <v>507</v>
      </c>
      <c r="N75" s="80" t="s">
        <v>502</v>
      </c>
      <c r="O75" s="179">
        <v>0.56666666666666665</v>
      </c>
      <c r="P75" s="306">
        <f t="shared" ref="P75:P138" si="6">B75*O75</f>
        <v>0</v>
      </c>
      <c r="Q75" s="53" t="s">
        <v>379</v>
      </c>
      <c r="R75" s="186">
        <v>219</v>
      </c>
      <c r="S75" s="27" t="s">
        <v>701</v>
      </c>
      <c r="T75" s="206">
        <v>0.61</v>
      </c>
      <c r="U75" s="136">
        <f t="shared" ref="U75:U138" si="7">B75*T75</f>
        <v>0</v>
      </c>
      <c r="V75" s="53" t="s">
        <v>379</v>
      </c>
    </row>
    <row r="76" spans="1:22" s="15" customFormat="1" ht="20" customHeight="1">
      <c r="A76" s="46" t="s">
        <v>75</v>
      </c>
      <c r="B76" s="319"/>
      <c r="C76" s="21">
        <v>2202</v>
      </c>
      <c r="D76" s="27"/>
      <c r="E76" s="142">
        <v>1.99</v>
      </c>
      <c r="F76" s="306">
        <f t="shared" si="4"/>
        <v>0</v>
      </c>
      <c r="G76" s="239" t="s">
        <v>379</v>
      </c>
      <c r="H76" s="42" t="s">
        <v>385</v>
      </c>
      <c r="I76" s="27" t="s">
        <v>378</v>
      </c>
      <c r="J76" s="142">
        <f>7.836/10</f>
        <v>0.78360000000000007</v>
      </c>
      <c r="K76" s="136">
        <f t="shared" si="5"/>
        <v>0</v>
      </c>
      <c r="L76" s="332" t="s">
        <v>379</v>
      </c>
      <c r="M76" s="158" t="s">
        <v>508</v>
      </c>
      <c r="N76" s="80" t="s">
        <v>502</v>
      </c>
      <c r="O76" s="179">
        <v>0.93975903614457834</v>
      </c>
      <c r="P76" s="306">
        <f t="shared" si="6"/>
        <v>0</v>
      </c>
      <c r="Q76" s="53" t="s">
        <v>379</v>
      </c>
      <c r="R76" s="186">
        <v>220</v>
      </c>
      <c r="S76" s="27" t="s">
        <v>701</v>
      </c>
      <c r="T76" s="206">
        <v>1.1200000000000001</v>
      </c>
      <c r="U76" s="136">
        <f t="shared" si="7"/>
        <v>0</v>
      </c>
      <c r="V76" s="53" t="s">
        <v>379</v>
      </c>
    </row>
    <row r="77" spans="1:22" s="15" customFormat="1" ht="20" customHeight="1" thickBot="1">
      <c r="A77" s="47" t="s">
        <v>76</v>
      </c>
      <c r="B77" s="319"/>
      <c r="C77" s="74">
        <v>12458</v>
      </c>
      <c r="D77" s="49"/>
      <c r="E77" s="246">
        <v>0.57799999999999996</v>
      </c>
      <c r="F77" s="306">
        <f t="shared" si="4"/>
        <v>0</v>
      </c>
      <c r="G77" s="241" t="s">
        <v>379</v>
      </c>
      <c r="H77" s="48" t="s">
        <v>385</v>
      </c>
      <c r="I77" s="49" t="s">
        <v>378</v>
      </c>
      <c r="J77" s="246">
        <f>7.836/10</f>
        <v>0.78360000000000007</v>
      </c>
      <c r="K77" s="136">
        <f t="shared" si="5"/>
        <v>0</v>
      </c>
      <c r="L77" s="336" t="s">
        <v>379</v>
      </c>
      <c r="M77" s="256" t="s">
        <v>459</v>
      </c>
      <c r="N77" s="257"/>
      <c r="O77" s="143"/>
      <c r="P77" s="306">
        <f t="shared" si="6"/>
        <v>0</v>
      </c>
      <c r="Q77" s="69"/>
      <c r="R77" s="193">
        <v>219</v>
      </c>
      <c r="S77" s="27" t="s">
        <v>701</v>
      </c>
      <c r="T77" s="206">
        <v>0.61</v>
      </c>
      <c r="U77" s="136">
        <f t="shared" si="7"/>
        <v>0</v>
      </c>
      <c r="V77" s="7" t="s">
        <v>702</v>
      </c>
    </row>
    <row r="78" spans="1:22" s="15" customFormat="1" ht="20" customHeight="1">
      <c r="A78" s="314" t="s">
        <v>77</v>
      </c>
      <c r="B78" s="425"/>
      <c r="C78" s="426"/>
      <c r="D78" s="426"/>
      <c r="E78" s="426"/>
      <c r="F78" s="426"/>
      <c r="G78" s="426"/>
      <c r="H78" s="426"/>
      <c r="I78" s="426"/>
      <c r="J78" s="426"/>
      <c r="K78" s="426"/>
      <c r="L78" s="426"/>
      <c r="M78" s="426"/>
      <c r="N78" s="426"/>
      <c r="O78" s="426"/>
      <c r="P78" s="426"/>
      <c r="Q78" s="426"/>
      <c r="R78" s="426"/>
      <c r="S78" s="426"/>
      <c r="T78" s="426"/>
      <c r="U78" s="426"/>
      <c r="V78" s="427"/>
    </row>
    <row r="79" spans="1:22" s="70" customFormat="1" ht="20" customHeight="1" thickBot="1">
      <c r="A79" s="310" t="s">
        <v>78</v>
      </c>
      <c r="B79" s="523" t="s">
        <v>773</v>
      </c>
      <c r="C79" s="524"/>
      <c r="D79" s="524"/>
      <c r="E79" s="524"/>
      <c r="F79" s="524"/>
      <c r="G79" s="524"/>
      <c r="H79" s="524"/>
      <c r="I79" s="524"/>
      <c r="J79" s="524"/>
      <c r="K79" s="524"/>
      <c r="L79" s="524"/>
      <c r="M79" s="524"/>
      <c r="N79" s="524"/>
      <c r="O79" s="524"/>
      <c r="P79" s="524"/>
      <c r="Q79" s="524"/>
      <c r="R79" s="524"/>
      <c r="S79" s="524"/>
      <c r="T79" s="524"/>
      <c r="U79" s="524"/>
      <c r="V79" s="525"/>
    </row>
    <row r="80" spans="1:22" s="15" customFormat="1" ht="20" customHeight="1">
      <c r="A80" s="311" t="s">
        <v>79</v>
      </c>
      <c r="B80" s="467"/>
      <c r="C80" s="38">
        <v>10</v>
      </c>
      <c r="D80" s="39" t="s">
        <v>80</v>
      </c>
      <c r="E80" s="140">
        <v>0.24</v>
      </c>
      <c r="F80" s="414">
        <f t="shared" si="4"/>
        <v>0</v>
      </c>
      <c r="G80" s="217" t="s">
        <v>81</v>
      </c>
      <c r="H80" s="89" t="s">
        <v>415</v>
      </c>
      <c r="I80" s="39" t="s">
        <v>80</v>
      </c>
      <c r="J80" s="140">
        <f>10.296/50</f>
        <v>0.20591999999999999</v>
      </c>
      <c r="K80" s="140">
        <f t="shared" si="5"/>
        <v>0</v>
      </c>
      <c r="L80" s="326" t="s">
        <v>81</v>
      </c>
      <c r="M80" s="259" t="s">
        <v>509</v>
      </c>
      <c r="N80" s="238" t="s">
        <v>510</v>
      </c>
      <c r="O80" s="140">
        <v>0.1308</v>
      </c>
      <c r="P80" s="414">
        <f t="shared" si="6"/>
        <v>0</v>
      </c>
      <c r="Q80" s="40" t="s">
        <v>81</v>
      </c>
      <c r="R80" s="195">
        <v>1120</v>
      </c>
      <c r="S80" s="39" t="s">
        <v>703</v>
      </c>
      <c r="T80" s="205">
        <v>0.12</v>
      </c>
      <c r="U80" s="140">
        <f t="shared" si="7"/>
        <v>0</v>
      </c>
      <c r="V80" s="40" t="s">
        <v>81</v>
      </c>
    </row>
    <row r="81" spans="1:22" s="15" customFormat="1" ht="20" customHeight="1">
      <c r="A81" s="46" t="s">
        <v>82</v>
      </c>
      <c r="B81" s="319"/>
      <c r="C81" s="21">
        <v>12608</v>
      </c>
      <c r="D81" s="27" t="s">
        <v>80</v>
      </c>
      <c r="E81" s="136">
        <v>0.24</v>
      </c>
      <c r="F81" s="306">
        <f t="shared" si="4"/>
        <v>0</v>
      </c>
      <c r="G81" s="218" t="s">
        <v>81</v>
      </c>
      <c r="H81" s="42" t="s">
        <v>416</v>
      </c>
      <c r="I81" s="27" t="s">
        <v>80</v>
      </c>
      <c r="J81" s="136">
        <f>10.296/50</f>
        <v>0.20591999999999999</v>
      </c>
      <c r="K81" s="136">
        <f t="shared" si="5"/>
        <v>0</v>
      </c>
      <c r="L81" s="327" t="s">
        <v>81</v>
      </c>
      <c r="M81" s="159" t="s">
        <v>511</v>
      </c>
      <c r="N81" s="80" t="s">
        <v>80</v>
      </c>
      <c r="O81" s="179">
        <v>0.21809999999999999</v>
      </c>
      <c r="P81" s="306">
        <f t="shared" si="6"/>
        <v>0</v>
      </c>
      <c r="Q81" s="25" t="s">
        <v>81</v>
      </c>
      <c r="R81" s="186">
        <v>1129</v>
      </c>
      <c r="S81" s="27" t="s">
        <v>704</v>
      </c>
      <c r="T81" s="206">
        <v>7.0000000000000007E-2</v>
      </c>
      <c r="U81" s="136">
        <f t="shared" si="7"/>
        <v>0</v>
      </c>
      <c r="V81" s="25" t="s">
        <v>81</v>
      </c>
    </row>
    <row r="82" spans="1:22" s="15" customFormat="1" ht="20" customHeight="1">
      <c r="A82" s="46" t="s">
        <v>83</v>
      </c>
      <c r="B82" s="319"/>
      <c r="C82" s="21">
        <v>67658</v>
      </c>
      <c r="D82" s="27" t="s">
        <v>8</v>
      </c>
      <c r="E82" s="136">
        <v>1.1499999999999999</v>
      </c>
      <c r="F82" s="306">
        <f t="shared" si="4"/>
        <v>0</v>
      </c>
      <c r="G82" s="218" t="s">
        <v>81</v>
      </c>
      <c r="H82" s="42">
        <v>202507</v>
      </c>
      <c r="I82" s="27" t="s">
        <v>80</v>
      </c>
      <c r="J82" s="136">
        <v>1.6320000000000001</v>
      </c>
      <c r="K82" s="136">
        <f t="shared" si="5"/>
        <v>0</v>
      </c>
      <c r="L82" s="327" t="s">
        <v>81</v>
      </c>
      <c r="M82" s="159" t="s">
        <v>512</v>
      </c>
      <c r="N82" s="65" t="s">
        <v>80</v>
      </c>
      <c r="O82" s="179">
        <v>1.7249999999999996</v>
      </c>
      <c r="P82" s="306">
        <f t="shared" si="6"/>
        <v>0</v>
      </c>
      <c r="Q82" s="25" t="s">
        <v>81</v>
      </c>
      <c r="R82" s="186">
        <v>11049</v>
      </c>
      <c r="S82" s="27" t="s">
        <v>705</v>
      </c>
      <c r="T82" s="206">
        <v>0.74</v>
      </c>
      <c r="U82" s="136">
        <f t="shared" si="7"/>
        <v>0</v>
      </c>
      <c r="V82" s="25" t="s">
        <v>81</v>
      </c>
    </row>
    <row r="83" spans="1:22" s="15" customFormat="1" ht="20" customHeight="1">
      <c r="A83" s="46" t="s">
        <v>84</v>
      </c>
      <c r="B83" s="319"/>
      <c r="C83" s="21">
        <v>3511</v>
      </c>
      <c r="D83" s="27" t="s">
        <v>85</v>
      </c>
      <c r="E83" s="136">
        <v>0.15</v>
      </c>
      <c r="F83" s="306">
        <f t="shared" si="4"/>
        <v>0</v>
      </c>
      <c r="G83" s="218" t="s">
        <v>81</v>
      </c>
      <c r="H83" s="42" t="s">
        <v>417</v>
      </c>
      <c r="I83" s="27" t="s">
        <v>386</v>
      </c>
      <c r="J83" s="136">
        <f>5.664/50</f>
        <v>0.11327999999999999</v>
      </c>
      <c r="K83" s="136">
        <f t="shared" si="5"/>
        <v>0</v>
      </c>
      <c r="L83" s="327" t="s">
        <v>81</v>
      </c>
      <c r="M83" s="260" t="s">
        <v>509</v>
      </c>
      <c r="N83" s="163" t="s">
        <v>510</v>
      </c>
      <c r="O83" s="179">
        <v>0.12073846153846152</v>
      </c>
      <c r="P83" s="306">
        <f t="shared" si="6"/>
        <v>0</v>
      </c>
      <c r="Q83" s="25" t="s">
        <v>81</v>
      </c>
      <c r="R83" s="186">
        <v>12301</v>
      </c>
      <c r="S83" s="27" t="s">
        <v>85</v>
      </c>
      <c r="T83" s="206">
        <v>0.16</v>
      </c>
      <c r="U83" s="136">
        <f t="shared" si="7"/>
        <v>0</v>
      </c>
      <c r="V83" s="25" t="s">
        <v>81</v>
      </c>
    </row>
    <row r="84" spans="1:22" s="15" customFormat="1" ht="20" customHeight="1">
      <c r="A84" s="46" t="s">
        <v>86</v>
      </c>
      <c r="B84" s="319"/>
      <c r="C84" s="21">
        <v>78567</v>
      </c>
      <c r="D84" s="27" t="s">
        <v>8</v>
      </c>
      <c r="E84" s="136">
        <v>2.95</v>
      </c>
      <c r="F84" s="306">
        <f t="shared" si="4"/>
        <v>0</v>
      </c>
      <c r="G84" s="239" t="s">
        <v>87</v>
      </c>
      <c r="H84" s="42">
        <v>264032</v>
      </c>
      <c r="I84" s="27" t="s">
        <v>156</v>
      </c>
      <c r="J84" s="136">
        <v>0.70799999999999996</v>
      </c>
      <c r="K84" s="136">
        <f t="shared" si="5"/>
        <v>0</v>
      </c>
      <c r="L84" s="332" t="s">
        <v>87</v>
      </c>
      <c r="M84" s="260" t="s">
        <v>513</v>
      </c>
      <c r="N84" s="163" t="s">
        <v>514</v>
      </c>
      <c r="O84" s="179">
        <v>0.73049999999999982</v>
      </c>
      <c r="P84" s="306">
        <f t="shared" si="6"/>
        <v>0</v>
      </c>
      <c r="Q84" s="53" t="s">
        <v>87</v>
      </c>
      <c r="R84" s="186">
        <v>1263</v>
      </c>
      <c r="S84" s="27" t="s">
        <v>706</v>
      </c>
      <c r="T84" s="206">
        <v>0.7</v>
      </c>
      <c r="U84" s="136">
        <f t="shared" si="7"/>
        <v>0</v>
      </c>
      <c r="V84" s="53" t="s">
        <v>87</v>
      </c>
    </row>
    <row r="85" spans="1:22" s="15" customFormat="1" ht="20" customHeight="1">
      <c r="A85" s="46" t="s">
        <v>88</v>
      </c>
      <c r="B85" s="319"/>
      <c r="C85" s="21">
        <v>76492</v>
      </c>
      <c r="D85" s="27" t="s">
        <v>89</v>
      </c>
      <c r="E85" s="136">
        <v>7.39</v>
      </c>
      <c r="F85" s="306">
        <f t="shared" si="4"/>
        <v>0</v>
      </c>
      <c r="G85" s="239" t="s">
        <v>87</v>
      </c>
      <c r="H85" s="42" t="s">
        <v>387</v>
      </c>
      <c r="I85" s="27" t="s">
        <v>340</v>
      </c>
      <c r="J85" s="136">
        <v>1.8959999999999999</v>
      </c>
      <c r="K85" s="136">
        <f t="shared" si="5"/>
        <v>0</v>
      </c>
      <c r="L85" s="332" t="s">
        <v>87</v>
      </c>
      <c r="M85" s="159" t="s">
        <v>515</v>
      </c>
      <c r="N85" s="80" t="s">
        <v>516</v>
      </c>
      <c r="O85" s="179">
        <v>2.27</v>
      </c>
      <c r="P85" s="306">
        <f t="shared" si="6"/>
        <v>0</v>
      </c>
      <c r="Q85" s="53" t="s">
        <v>87</v>
      </c>
      <c r="R85" s="186">
        <v>1275</v>
      </c>
      <c r="S85" s="27" t="s">
        <v>89</v>
      </c>
      <c r="T85" s="206">
        <v>7.84</v>
      </c>
      <c r="U85" s="136">
        <f t="shared" si="7"/>
        <v>0</v>
      </c>
      <c r="V85" s="53" t="s">
        <v>87</v>
      </c>
    </row>
    <row r="86" spans="1:22" s="15" customFormat="1" ht="20" customHeight="1">
      <c r="A86" s="46" t="s">
        <v>90</v>
      </c>
      <c r="B86" s="319"/>
      <c r="C86" s="21">
        <v>11685</v>
      </c>
      <c r="D86" s="27" t="s">
        <v>80</v>
      </c>
      <c r="E86" s="136">
        <v>1.43</v>
      </c>
      <c r="F86" s="306">
        <f t="shared" si="4"/>
        <v>0</v>
      </c>
      <c r="G86" s="239" t="s">
        <v>87</v>
      </c>
      <c r="H86" s="42">
        <v>267070</v>
      </c>
      <c r="I86" s="27" t="s">
        <v>80</v>
      </c>
      <c r="J86" s="136">
        <v>1.296</v>
      </c>
      <c r="K86" s="136">
        <f t="shared" si="5"/>
        <v>0</v>
      </c>
      <c r="L86" s="332" t="s">
        <v>87</v>
      </c>
      <c r="M86" s="159" t="s">
        <v>517</v>
      </c>
      <c r="N86" s="80" t="s">
        <v>80</v>
      </c>
      <c r="O86" s="179">
        <v>1.38</v>
      </c>
      <c r="P86" s="306">
        <f t="shared" si="6"/>
        <v>0</v>
      </c>
      <c r="Q86" s="53" t="s">
        <v>87</v>
      </c>
      <c r="R86" s="186">
        <v>1267</v>
      </c>
      <c r="S86" s="27" t="s">
        <v>80</v>
      </c>
      <c r="T86" s="206">
        <v>1.38</v>
      </c>
      <c r="U86" s="136">
        <f t="shared" si="7"/>
        <v>0</v>
      </c>
      <c r="V86" s="53" t="s">
        <v>87</v>
      </c>
    </row>
    <row r="87" spans="1:22" s="15" customFormat="1" ht="20" customHeight="1">
      <c r="A87" s="46" t="s">
        <v>91</v>
      </c>
      <c r="B87" s="319"/>
      <c r="C87" s="21">
        <v>76494</v>
      </c>
      <c r="D87" s="27" t="s">
        <v>89</v>
      </c>
      <c r="E87" s="136">
        <v>2.25</v>
      </c>
      <c r="F87" s="306">
        <f t="shared" si="4"/>
        <v>0</v>
      </c>
      <c r="G87" s="239" t="s">
        <v>87</v>
      </c>
      <c r="H87" s="42" t="s">
        <v>387</v>
      </c>
      <c r="I87" s="27" t="s">
        <v>340</v>
      </c>
      <c r="J87" s="136">
        <v>1.8959999999999999</v>
      </c>
      <c r="K87" s="136">
        <f t="shared" si="5"/>
        <v>0</v>
      </c>
      <c r="L87" s="332" t="s">
        <v>87</v>
      </c>
      <c r="M87" s="42" t="s">
        <v>518</v>
      </c>
      <c r="N87" s="27" t="s">
        <v>89</v>
      </c>
      <c r="O87" s="179">
        <v>2.0099999999999998</v>
      </c>
      <c r="P87" s="306">
        <f t="shared" si="6"/>
        <v>0</v>
      </c>
      <c r="Q87" s="53" t="s">
        <v>87</v>
      </c>
      <c r="R87" s="186">
        <v>1274</v>
      </c>
      <c r="S87" s="27" t="s">
        <v>89</v>
      </c>
      <c r="T87" s="206">
        <v>2.08</v>
      </c>
      <c r="U87" s="136">
        <f t="shared" si="7"/>
        <v>0</v>
      </c>
      <c r="V87" s="53" t="s">
        <v>87</v>
      </c>
    </row>
    <row r="88" spans="1:22" s="15" customFormat="1" ht="20" customHeight="1">
      <c r="A88" s="46" t="s">
        <v>92</v>
      </c>
      <c r="B88" s="319"/>
      <c r="C88" s="21">
        <v>1120</v>
      </c>
      <c r="D88" s="27" t="s">
        <v>93</v>
      </c>
      <c r="E88" s="136">
        <v>1.51</v>
      </c>
      <c r="F88" s="306">
        <f t="shared" si="4"/>
        <v>0</v>
      </c>
      <c r="G88" s="218" t="s">
        <v>81</v>
      </c>
      <c r="H88" s="42" t="s">
        <v>418</v>
      </c>
      <c r="I88" s="27" t="s">
        <v>93</v>
      </c>
      <c r="J88" s="136">
        <v>1.4279999999999999</v>
      </c>
      <c r="K88" s="136">
        <f t="shared" si="5"/>
        <v>0</v>
      </c>
      <c r="L88" s="327" t="s">
        <v>81</v>
      </c>
      <c r="M88" s="159" t="s">
        <v>519</v>
      </c>
      <c r="N88" s="80" t="s">
        <v>93</v>
      </c>
      <c r="O88" s="179">
        <v>1.496470588235294</v>
      </c>
      <c r="P88" s="306">
        <f t="shared" si="6"/>
        <v>0</v>
      </c>
      <c r="Q88" s="25" t="s">
        <v>81</v>
      </c>
      <c r="R88" s="186">
        <v>1170</v>
      </c>
      <c r="S88" s="27" t="s">
        <v>93</v>
      </c>
      <c r="T88" s="206">
        <v>1.88</v>
      </c>
      <c r="U88" s="136">
        <f t="shared" si="7"/>
        <v>0</v>
      </c>
      <c r="V88" s="25" t="s">
        <v>81</v>
      </c>
    </row>
    <row r="89" spans="1:22" s="15" customFormat="1" ht="20" customHeight="1">
      <c r="A89" s="46" t="s">
        <v>94</v>
      </c>
      <c r="B89" s="319"/>
      <c r="C89" s="21">
        <v>1130</v>
      </c>
      <c r="D89" s="27" t="s">
        <v>93</v>
      </c>
      <c r="E89" s="136">
        <v>1.51</v>
      </c>
      <c r="F89" s="306">
        <f t="shared" si="4"/>
        <v>0</v>
      </c>
      <c r="G89" s="218" t="s">
        <v>81</v>
      </c>
      <c r="H89" s="42" t="s">
        <v>419</v>
      </c>
      <c r="I89" s="27" t="s">
        <v>93</v>
      </c>
      <c r="J89" s="136">
        <v>1.4279999999999999</v>
      </c>
      <c r="K89" s="136">
        <f t="shared" si="5"/>
        <v>0</v>
      </c>
      <c r="L89" s="327" t="s">
        <v>81</v>
      </c>
      <c r="M89" s="159" t="s">
        <v>520</v>
      </c>
      <c r="N89" s="80" t="s">
        <v>93</v>
      </c>
      <c r="O89" s="179">
        <v>1.496470588235294</v>
      </c>
      <c r="P89" s="306">
        <f t="shared" si="6"/>
        <v>0</v>
      </c>
      <c r="Q89" s="25" t="s">
        <v>81</v>
      </c>
      <c r="R89" s="186">
        <v>1169</v>
      </c>
      <c r="S89" s="27" t="s">
        <v>93</v>
      </c>
      <c r="T89" s="206">
        <v>1.88</v>
      </c>
      <c r="U89" s="136">
        <f t="shared" si="7"/>
        <v>0</v>
      </c>
      <c r="V89" s="25" t="s">
        <v>81</v>
      </c>
    </row>
    <row r="90" spans="1:22" s="15" customFormat="1" ht="20" customHeight="1">
      <c r="A90" s="46" t="s">
        <v>95</v>
      </c>
      <c r="B90" s="319"/>
      <c r="C90" s="21">
        <v>30098</v>
      </c>
      <c r="D90" s="27" t="s">
        <v>93</v>
      </c>
      <c r="E90" s="136">
        <v>1.54</v>
      </c>
      <c r="F90" s="306">
        <f t="shared" si="4"/>
        <v>0</v>
      </c>
      <c r="G90" s="218" t="s">
        <v>81</v>
      </c>
      <c r="H90" s="42" t="s">
        <v>420</v>
      </c>
      <c r="I90" s="27" t="s">
        <v>93</v>
      </c>
      <c r="J90" s="136">
        <v>1.464</v>
      </c>
      <c r="K90" s="136">
        <f t="shared" si="5"/>
        <v>0</v>
      </c>
      <c r="L90" s="327" t="s">
        <v>81</v>
      </c>
      <c r="M90" s="159" t="s">
        <v>521</v>
      </c>
      <c r="N90" s="80" t="s">
        <v>93</v>
      </c>
      <c r="O90" s="179">
        <v>1.5247058823529414</v>
      </c>
      <c r="P90" s="306">
        <f t="shared" si="6"/>
        <v>0</v>
      </c>
      <c r="Q90" s="25" t="s">
        <v>81</v>
      </c>
      <c r="R90" s="186">
        <v>1180</v>
      </c>
      <c r="S90" s="27" t="s">
        <v>93</v>
      </c>
      <c r="T90" s="206">
        <v>1.88</v>
      </c>
      <c r="U90" s="136">
        <f t="shared" si="7"/>
        <v>0</v>
      </c>
      <c r="V90" s="25" t="s">
        <v>81</v>
      </c>
    </row>
    <row r="91" spans="1:22" s="15" customFormat="1" ht="20" customHeight="1">
      <c r="A91" s="46" t="s">
        <v>96</v>
      </c>
      <c r="B91" s="319"/>
      <c r="C91" s="21">
        <v>34179</v>
      </c>
      <c r="D91" s="27" t="s">
        <v>93</v>
      </c>
      <c r="E91" s="136">
        <v>1.54</v>
      </c>
      <c r="F91" s="306">
        <f t="shared" si="4"/>
        <v>0</v>
      </c>
      <c r="G91" s="218" t="s">
        <v>81</v>
      </c>
      <c r="H91" s="42" t="s">
        <v>421</v>
      </c>
      <c r="I91" s="27" t="s">
        <v>93</v>
      </c>
      <c r="J91" s="136">
        <v>1.464</v>
      </c>
      <c r="K91" s="136">
        <f t="shared" si="5"/>
        <v>0</v>
      </c>
      <c r="L91" s="327" t="s">
        <v>81</v>
      </c>
      <c r="M91" s="159" t="s">
        <v>522</v>
      </c>
      <c r="N91" s="80" t="s">
        <v>93</v>
      </c>
      <c r="O91" s="179">
        <v>1.5247058823529414</v>
      </c>
      <c r="P91" s="306">
        <f t="shared" si="6"/>
        <v>0</v>
      </c>
      <c r="Q91" s="25" t="s">
        <v>81</v>
      </c>
      <c r="R91" s="186">
        <v>1181</v>
      </c>
      <c r="S91" s="27" t="s">
        <v>93</v>
      </c>
      <c r="T91" s="206">
        <v>1.88</v>
      </c>
      <c r="U91" s="136">
        <f t="shared" si="7"/>
        <v>0</v>
      </c>
      <c r="V91" s="25" t="s">
        <v>81</v>
      </c>
    </row>
    <row r="92" spans="1:22" s="15" customFormat="1" ht="20" customHeight="1">
      <c r="A92" s="46" t="s">
        <v>97</v>
      </c>
      <c r="B92" s="319"/>
      <c r="C92" s="21">
        <v>65383</v>
      </c>
      <c r="D92" s="27" t="s">
        <v>93</v>
      </c>
      <c r="E92" s="136">
        <v>2.0299999999999998</v>
      </c>
      <c r="F92" s="306">
        <f t="shared" si="4"/>
        <v>0</v>
      </c>
      <c r="G92" s="218" t="s">
        <v>81</v>
      </c>
      <c r="H92" s="42" t="s">
        <v>422</v>
      </c>
      <c r="I92" s="27" t="s">
        <v>93</v>
      </c>
      <c r="J92" s="136">
        <v>1.728</v>
      </c>
      <c r="K92" s="136">
        <f t="shared" si="5"/>
        <v>0</v>
      </c>
      <c r="L92" s="327" t="s">
        <v>81</v>
      </c>
      <c r="M92" s="42" t="s">
        <v>523</v>
      </c>
      <c r="N92" s="80" t="s">
        <v>93</v>
      </c>
      <c r="O92" s="179">
        <v>1.9199999999999997</v>
      </c>
      <c r="P92" s="306">
        <f t="shared" si="6"/>
        <v>0</v>
      </c>
      <c r="Q92" s="25" t="s">
        <v>81</v>
      </c>
      <c r="R92" s="186">
        <v>13059</v>
      </c>
      <c r="S92" s="27" t="s">
        <v>93</v>
      </c>
      <c r="T92" s="206">
        <v>2.17</v>
      </c>
      <c r="U92" s="136">
        <f t="shared" si="7"/>
        <v>0</v>
      </c>
      <c r="V92" s="25" t="s">
        <v>81</v>
      </c>
    </row>
    <row r="93" spans="1:22" s="15" customFormat="1" ht="20" customHeight="1">
      <c r="A93" s="46" t="s">
        <v>98</v>
      </c>
      <c r="B93" s="319"/>
      <c r="C93" s="21">
        <v>64021</v>
      </c>
      <c r="D93" s="27" t="s">
        <v>93</v>
      </c>
      <c r="E93" s="136">
        <v>7.93</v>
      </c>
      <c r="F93" s="306">
        <f t="shared" si="4"/>
        <v>0</v>
      </c>
      <c r="G93" s="218" t="s">
        <v>81</v>
      </c>
      <c r="H93" s="42" t="s">
        <v>423</v>
      </c>
      <c r="I93" s="27" t="s">
        <v>93</v>
      </c>
      <c r="J93" s="136">
        <v>6.6360000000000001</v>
      </c>
      <c r="K93" s="136">
        <f t="shared" si="5"/>
        <v>0</v>
      </c>
      <c r="L93" s="327" t="s">
        <v>81</v>
      </c>
      <c r="M93" s="42" t="s">
        <v>524</v>
      </c>
      <c r="N93" s="80" t="s">
        <v>93</v>
      </c>
      <c r="O93" s="179">
        <v>7.3650000000000002</v>
      </c>
      <c r="P93" s="306">
        <f t="shared" si="6"/>
        <v>0</v>
      </c>
      <c r="Q93" s="25" t="s">
        <v>525</v>
      </c>
      <c r="R93" s="186">
        <v>13060</v>
      </c>
      <c r="S93" s="27" t="s">
        <v>93</v>
      </c>
      <c r="T93" s="206">
        <v>8.9</v>
      </c>
      <c r="U93" s="136">
        <f t="shared" si="7"/>
        <v>0</v>
      </c>
      <c r="V93" s="25" t="s">
        <v>707</v>
      </c>
    </row>
    <row r="94" spans="1:22" s="15" customFormat="1" ht="20" customHeight="1">
      <c r="A94" s="46" t="s">
        <v>99</v>
      </c>
      <c r="B94" s="319"/>
      <c r="C94" s="21">
        <v>2300</v>
      </c>
      <c r="D94" s="27" t="s">
        <v>85</v>
      </c>
      <c r="E94" s="136">
        <v>0.78</v>
      </c>
      <c r="F94" s="306">
        <f t="shared" si="4"/>
        <v>0</v>
      </c>
      <c r="G94" s="218" t="s">
        <v>81</v>
      </c>
      <c r="H94" s="42">
        <v>291716</v>
      </c>
      <c r="I94" s="27" t="s">
        <v>162</v>
      </c>
      <c r="J94" s="136">
        <v>0.27600000000000002</v>
      </c>
      <c r="K94" s="136">
        <f t="shared" si="5"/>
        <v>0</v>
      </c>
      <c r="L94" s="327" t="s">
        <v>81</v>
      </c>
      <c r="M94" s="159" t="s">
        <v>526</v>
      </c>
      <c r="N94" s="80" t="s">
        <v>527</v>
      </c>
      <c r="O94" s="179">
        <v>0.3</v>
      </c>
      <c r="P94" s="306">
        <f t="shared" si="6"/>
        <v>0</v>
      </c>
      <c r="Q94" s="25" t="s">
        <v>81</v>
      </c>
      <c r="R94" s="186">
        <v>1096</v>
      </c>
      <c r="S94" s="27" t="s">
        <v>708</v>
      </c>
      <c r="T94" s="206">
        <v>0.38</v>
      </c>
      <c r="U94" s="136">
        <f t="shared" si="7"/>
        <v>0</v>
      </c>
      <c r="V94" s="25" t="s">
        <v>81</v>
      </c>
    </row>
    <row r="95" spans="1:22" s="15" customFormat="1" ht="20" customHeight="1">
      <c r="A95" s="41" t="s">
        <v>100</v>
      </c>
      <c r="B95" s="319"/>
      <c r="C95" s="21">
        <v>22668</v>
      </c>
      <c r="D95" s="27" t="s">
        <v>101</v>
      </c>
      <c r="E95" s="136">
        <v>0.41</v>
      </c>
      <c r="F95" s="306">
        <f t="shared" si="4"/>
        <v>0</v>
      </c>
      <c r="G95" s="218" t="s">
        <v>102</v>
      </c>
      <c r="H95" s="42" t="s">
        <v>424</v>
      </c>
      <c r="I95" s="27" t="s">
        <v>340</v>
      </c>
      <c r="J95" s="136">
        <v>0.3</v>
      </c>
      <c r="K95" s="136">
        <f t="shared" si="5"/>
        <v>0</v>
      </c>
      <c r="L95" s="327" t="s">
        <v>102</v>
      </c>
      <c r="M95" s="159" t="s">
        <v>528</v>
      </c>
      <c r="N95" s="80" t="s">
        <v>527</v>
      </c>
      <c r="O95" s="179">
        <v>1.7845714285714285</v>
      </c>
      <c r="P95" s="306">
        <f t="shared" si="6"/>
        <v>0</v>
      </c>
      <c r="Q95" s="25" t="s">
        <v>102</v>
      </c>
      <c r="R95" s="186">
        <v>11295</v>
      </c>
      <c r="S95" s="27" t="s">
        <v>101</v>
      </c>
      <c r="T95" s="206">
        <v>0.41</v>
      </c>
      <c r="U95" s="136">
        <f t="shared" si="7"/>
        <v>0</v>
      </c>
      <c r="V95" s="25" t="s">
        <v>102</v>
      </c>
    </row>
    <row r="96" spans="1:22" s="15" customFormat="1" ht="20" customHeight="1">
      <c r="A96" s="41" t="s">
        <v>103</v>
      </c>
      <c r="B96" s="319"/>
      <c r="C96" s="21">
        <v>22674</v>
      </c>
      <c r="D96" s="27" t="s">
        <v>101</v>
      </c>
      <c r="E96" s="136">
        <v>0.48</v>
      </c>
      <c r="F96" s="306">
        <f t="shared" si="4"/>
        <v>0</v>
      </c>
      <c r="G96" s="218" t="s">
        <v>102</v>
      </c>
      <c r="H96" s="42" t="s">
        <v>425</v>
      </c>
      <c r="I96" s="27" t="s">
        <v>340</v>
      </c>
      <c r="J96" s="136">
        <v>0.34799999999999998</v>
      </c>
      <c r="K96" s="136">
        <f t="shared" si="5"/>
        <v>0</v>
      </c>
      <c r="L96" s="327" t="s">
        <v>102</v>
      </c>
      <c r="M96" s="159" t="s">
        <v>529</v>
      </c>
      <c r="N96" s="80" t="s">
        <v>527</v>
      </c>
      <c r="O96" s="179">
        <v>1.7845714285714285</v>
      </c>
      <c r="P96" s="306">
        <f t="shared" si="6"/>
        <v>0</v>
      </c>
      <c r="Q96" s="25" t="s">
        <v>102</v>
      </c>
      <c r="R96" s="186">
        <v>1574</v>
      </c>
      <c r="S96" s="27" t="s">
        <v>700</v>
      </c>
      <c r="T96" s="206">
        <v>0.19</v>
      </c>
      <c r="U96" s="136">
        <f t="shared" si="7"/>
        <v>0</v>
      </c>
      <c r="V96" s="25" t="s">
        <v>102</v>
      </c>
    </row>
    <row r="97" spans="1:22" s="15" customFormat="1" ht="20" customHeight="1">
      <c r="A97" s="46" t="s">
        <v>104</v>
      </c>
      <c r="B97" s="319"/>
      <c r="C97" s="21">
        <v>1260</v>
      </c>
      <c r="D97" s="27" t="s">
        <v>80</v>
      </c>
      <c r="E97" s="136">
        <v>0.54</v>
      </c>
      <c r="F97" s="306">
        <f t="shared" si="4"/>
        <v>0</v>
      </c>
      <c r="G97" s="218" t="s">
        <v>102</v>
      </c>
      <c r="H97" s="42" t="s">
        <v>426</v>
      </c>
      <c r="I97" s="27" t="s">
        <v>80</v>
      </c>
      <c r="J97" s="136">
        <v>0.44400000000000001</v>
      </c>
      <c r="K97" s="136">
        <f t="shared" si="5"/>
        <v>0</v>
      </c>
      <c r="L97" s="327" t="s">
        <v>102</v>
      </c>
      <c r="M97" s="159" t="s">
        <v>530</v>
      </c>
      <c r="N97" s="80" t="s">
        <v>80</v>
      </c>
      <c r="O97" s="179">
        <v>0.4517647058823529</v>
      </c>
      <c r="P97" s="306">
        <f t="shared" si="6"/>
        <v>0</v>
      </c>
      <c r="Q97" s="25" t="s">
        <v>102</v>
      </c>
      <c r="R97" s="186">
        <v>1583</v>
      </c>
      <c r="S97" s="27" t="s">
        <v>80</v>
      </c>
      <c r="T97" s="206">
        <v>0.59</v>
      </c>
      <c r="U97" s="136">
        <f t="shared" si="7"/>
        <v>0</v>
      </c>
      <c r="V97" s="25" t="s">
        <v>102</v>
      </c>
    </row>
    <row r="98" spans="1:22" s="15" customFormat="1" ht="20" customHeight="1">
      <c r="A98" s="46" t="s">
        <v>105</v>
      </c>
      <c r="B98" s="319"/>
      <c r="C98" s="21">
        <v>1280</v>
      </c>
      <c r="D98" s="27" t="s">
        <v>80</v>
      </c>
      <c r="E98" s="136">
        <v>0.73</v>
      </c>
      <c r="F98" s="306">
        <f t="shared" si="4"/>
        <v>0</v>
      </c>
      <c r="G98" s="218" t="s">
        <v>102</v>
      </c>
      <c r="H98" s="42" t="s">
        <v>427</v>
      </c>
      <c r="I98" s="27" t="s">
        <v>80</v>
      </c>
      <c r="J98" s="136">
        <v>0.64800000000000002</v>
      </c>
      <c r="K98" s="136">
        <f t="shared" si="5"/>
        <v>0</v>
      </c>
      <c r="L98" s="327" t="s">
        <v>102</v>
      </c>
      <c r="M98" s="159" t="s">
        <v>531</v>
      </c>
      <c r="N98" s="80" t="s">
        <v>80</v>
      </c>
      <c r="O98" s="179">
        <v>0.64941176470588247</v>
      </c>
      <c r="P98" s="306">
        <f t="shared" si="6"/>
        <v>0</v>
      </c>
      <c r="Q98" s="25" t="s">
        <v>102</v>
      </c>
      <c r="R98" s="186">
        <v>1578</v>
      </c>
      <c r="S98" s="27" t="s">
        <v>80</v>
      </c>
      <c r="T98" s="206">
        <v>0.6</v>
      </c>
      <c r="U98" s="136">
        <f t="shared" si="7"/>
        <v>0</v>
      </c>
      <c r="V98" s="25" t="s">
        <v>102</v>
      </c>
    </row>
    <row r="99" spans="1:22" s="15" customFormat="1" ht="20" customHeight="1">
      <c r="A99" s="46" t="s">
        <v>106</v>
      </c>
      <c r="B99" s="319"/>
      <c r="C99" s="21">
        <v>27348</v>
      </c>
      <c r="D99" s="27" t="s">
        <v>80</v>
      </c>
      <c r="E99" s="136">
        <v>19.5</v>
      </c>
      <c r="F99" s="306">
        <f t="shared" si="4"/>
        <v>0</v>
      </c>
      <c r="G99" s="218" t="s">
        <v>107</v>
      </c>
      <c r="H99" s="42">
        <v>259110</v>
      </c>
      <c r="I99" s="27" t="s">
        <v>80</v>
      </c>
      <c r="J99" s="136">
        <v>17.952000000000002</v>
      </c>
      <c r="K99" s="136">
        <f t="shared" si="5"/>
        <v>0</v>
      </c>
      <c r="L99" s="327" t="s">
        <v>107</v>
      </c>
      <c r="M99" s="159" t="s">
        <v>532</v>
      </c>
      <c r="N99" s="65" t="s">
        <v>80</v>
      </c>
      <c r="O99" s="179">
        <v>17.901176470588236</v>
      </c>
      <c r="P99" s="306">
        <f t="shared" si="6"/>
        <v>0</v>
      </c>
      <c r="Q99" s="25" t="s">
        <v>107</v>
      </c>
      <c r="R99" s="186">
        <v>11296</v>
      </c>
      <c r="S99" s="27" t="s">
        <v>80</v>
      </c>
      <c r="T99" s="206">
        <v>22.07</v>
      </c>
      <c r="U99" s="136">
        <f t="shared" si="7"/>
        <v>0</v>
      </c>
      <c r="V99" s="25" t="s">
        <v>107</v>
      </c>
    </row>
    <row r="100" spans="1:22" s="15" customFormat="1" ht="20" customHeight="1">
      <c r="A100" s="46" t="s">
        <v>108</v>
      </c>
      <c r="B100" s="319"/>
      <c r="C100" s="71">
        <v>29946</v>
      </c>
      <c r="D100" s="27" t="s">
        <v>93</v>
      </c>
      <c r="E100" s="136">
        <v>1.1499999999999999</v>
      </c>
      <c r="F100" s="306">
        <f t="shared" si="4"/>
        <v>0</v>
      </c>
      <c r="G100" s="218" t="s">
        <v>109</v>
      </c>
      <c r="H100" s="91" t="s">
        <v>428</v>
      </c>
      <c r="I100" s="27" t="s">
        <v>388</v>
      </c>
      <c r="J100" s="136">
        <v>1.044</v>
      </c>
      <c r="K100" s="136">
        <f t="shared" si="5"/>
        <v>0</v>
      </c>
      <c r="L100" s="327" t="s">
        <v>109</v>
      </c>
      <c r="M100" s="159" t="s">
        <v>533</v>
      </c>
      <c r="N100" s="80" t="s">
        <v>93</v>
      </c>
      <c r="O100" s="179">
        <v>1.2657534246575342</v>
      </c>
      <c r="P100" s="306">
        <f t="shared" si="6"/>
        <v>0</v>
      </c>
      <c r="Q100" s="25" t="s">
        <v>109</v>
      </c>
      <c r="R100" s="194">
        <v>12335</v>
      </c>
      <c r="S100" s="27" t="s">
        <v>93</v>
      </c>
      <c r="T100" s="206">
        <v>1.34</v>
      </c>
      <c r="U100" s="136">
        <f t="shared" si="7"/>
        <v>0</v>
      </c>
      <c r="V100" s="25" t="s">
        <v>109</v>
      </c>
    </row>
    <row r="101" spans="1:22" s="15" customFormat="1" ht="20" customHeight="1">
      <c r="A101" s="46" t="s">
        <v>110</v>
      </c>
      <c r="B101" s="319"/>
      <c r="C101" s="71">
        <v>74697</v>
      </c>
      <c r="D101" s="27" t="s">
        <v>93</v>
      </c>
      <c r="E101" s="136">
        <v>1.1599999999999999</v>
      </c>
      <c r="F101" s="306">
        <f t="shared" si="4"/>
        <v>0</v>
      </c>
      <c r="G101" s="218" t="s">
        <v>109</v>
      </c>
      <c r="H101" s="91">
        <v>999101</v>
      </c>
      <c r="I101" s="27" t="s">
        <v>93</v>
      </c>
      <c r="J101" s="136">
        <v>1.044</v>
      </c>
      <c r="K101" s="136">
        <f t="shared" si="5"/>
        <v>0</v>
      </c>
      <c r="L101" s="327" t="s">
        <v>109</v>
      </c>
      <c r="M101" s="159" t="s">
        <v>534</v>
      </c>
      <c r="N101" s="80" t="s">
        <v>93</v>
      </c>
      <c r="O101" s="179">
        <v>1.2657534246575342</v>
      </c>
      <c r="P101" s="306">
        <f t="shared" si="6"/>
        <v>0</v>
      </c>
      <c r="Q101" s="25" t="s">
        <v>109</v>
      </c>
      <c r="R101" s="194">
        <v>11666</v>
      </c>
      <c r="S101" s="27" t="s">
        <v>93</v>
      </c>
      <c r="T101" s="206">
        <v>1.34</v>
      </c>
      <c r="U101" s="136">
        <f t="shared" si="7"/>
        <v>0</v>
      </c>
      <c r="V101" s="25" t="s">
        <v>109</v>
      </c>
    </row>
    <row r="102" spans="1:22" s="15" customFormat="1" ht="20" customHeight="1">
      <c r="A102" s="46" t="s">
        <v>111</v>
      </c>
      <c r="B102" s="319"/>
      <c r="C102" s="71">
        <v>29949</v>
      </c>
      <c r="D102" s="27" t="s">
        <v>93</v>
      </c>
      <c r="E102" s="136">
        <v>0.75</v>
      </c>
      <c r="F102" s="306">
        <f t="shared" si="4"/>
        <v>0</v>
      </c>
      <c r="G102" s="218" t="s">
        <v>109</v>
      </c>
      <c r="H102" s="91" t="s">
        <v>429</v>
      </c>
      <c r="I102" s="27" t="s">
        <v>93</v>
      </c>
      <c r="J102" s="136">
        <v>0.66</v>
      </c>
      <c r="K102" s="136">
        <f t="shared" si="5"/>
        <v>0</v>
      </c>
      <c r="L102" s="327" t="s">
        <v>109</v>
      </c>
      <c r="M102" s="159" t="s">
        <v>535</v>
      </c>
      <c r="N102" s="80" t="s">
        <v>93</v>
      </c>
      <c r="O102" s="179">
        <v>0.82191780821917804</v>
      </c>
      <c r="P102" s="306">
        <f t="shared" si="6"/>
        <v>0</v>
      </c>
      <c r="Q102" s="25" t="s">
        <v>109</v>
      </c>
      <c r="R102" s="194">
        <v>12336</v>
      </c>
      <c r="S102" s="27" t="s">
        <v>93</v>
      </c>
      <c r="T102" s="206">
        <v>0.86</v>
      </c>
      <c r="U102" s="136">
        <f t="shared" si="7"/>
        <v>0</v>
      </c>
      <c r="V102" s="25" t="s">
        <v>109</v>
      </c>
    </row>
    <row r="103" spans="1:22" s="15" customFormat="1" ht="20" customHeight="1">
      <c r="A103" s="46" t="s">
        <v>112</v>
      </c>
      <c r="B103" s="319"/>
      <c r="C103" s="71">
        <v>75173</v>
      </c>
      <c r="D103" s="27" t="s">
        <v>93</v>
      </c>
      <c r="E103" s="136">
        <v>0.82</v>
      </c>
      <c r="F103" s="306">
        <f t="shared" si="4"/>
        <v>0</v>
      </c>
      <c r="G103" s="218" t="s">
        <v>109</v>
      </c>
      <c r="H103" s="91" t="s">
        <v>430</v>
      </c>
      <c r="I103" s="27" t="s">
        <v>93</v>
      </c>
      <c r="J103" s="136">
        <v>0.67200000000000004</v>
      </c>
      <c r="K103" s="136">
        <f t="shared" si="5"/>
        <v>0</v>
      </c>
      <c r="L103" s="327" t="s">
        <v>109</v>
      </c>
      <c r="M103" s="159" t="s">
        <v>535</v>
      </c>
      <c r="N103" s="80" t="s">
        <v>93</v>
      </c>
      <c r="O103" s="179">
        <v>0.82191780821917804</v>
      </c>
      <c r="P103" s="306">
        <f t="shared" si="6"/>
        <v>0</v>
      </c>
      <c r="Q103" s="25" t="s">
        <v>109</v>
      </c>
      <c r="R103" s="194">
        <v>11667</v>
      </c>
      <c r="S103" s="27" t="s">
        <v>93</v>
      </c>
      <c r="T103" s="206">
        <v>0.86</v>
      </c>
      <c r="U103" s="136">
        <f t="shared" si="7"/>
        <v>0</v>
      </c>
      <c r="V103" s="25" t="s">
        <v>109</v>
      </c>
    </row>
    <row r="104" spans="1:22" s="15" customFormat="1" ht="20" customHeight="1">
      <c r="A104" s="46" t="s">
        <v>113</v>
      </c>
      <c r="B104" s="319"/>
      <c r="C104" s="71">
        <v>15021</v>
      </c>
      <c r="D104" s="27" t="s">
        <v>80</v>
      </c>
      <c r="E104" s="136">
        <v>0.81</v>
      </c>
      <c r="F104" s="306">
        <f t="shared" si="4"/>
        <v>0</v>
      </c>
      <c r="G104" s="218" t="s">
        <v>109</v>
      </c>
      <c r="H104" s="91" t="s">
        <v>431</v>
      </c>
      <c r="I104" s="27" t="s">
        <v>80</v>
      </c>
      <c r="J104" s="136">
        <v>0.74399999999999999</v>
      </c>
      <c r="K104" s="136">
        <f t="shared" si="5"/>
        <v>0</v>
      </c>
      <c r="L104" s="327" t="s">
        <v>109</v>
      </c>
      <c r="M104" s="159" t="s">
        <v>536</v>
      </c>
      <c r="N104" s="65" t="s">
        <v>80</v>
      </c>
      <c r="O104" s="179">
        <v>0.74285714285714288</v>
      </c>
      <c r="P104" s="306">
        <f t="shared" si="6"/>
        <v>0</v>
      </c>
      <c r="Q104" s="25" t="s">
        <v>109</v>
      </c>
      <c r="R104" s="194">
        <v>1557</v>
      </c>
      <c r="S104" s="27" t="s">
        <v>80</v>
      </c>
      <c r="T104" s="206">
        <v>0.94</v>
      </c>
      <c r="U104" s="136">
        <f t="shared" si="7"/>
        <v>0</v>
      </c>
      <c r="V104" s="25" t="s">
        <v>109</v>
      </c>
    </row>
    <row r="105" spans="1:22" s="15" customFormat="1" ht="20" customHeight="1">
      <c r="A105" s="46" t="s">
        <v>114</v>
      </c>
      <c r="B105" s="319"/>
      <c r="C105" s="71">
        <v>15004</v>
      </c>
      <c r="D105" s="27" t="s">
        <v>80</v>
      </c>
      <c r="E105" s="136">
        <v>3.75</v>
      </c>
      <c r="F105" s="306">
        <f t="shared" si="4"/>
        <v>0</v>
      </c>
      <c r="G105" s="218" t="s">
        <v>115</v>
      </c>
      <c r="H105" s="91">
        <v>258301</v>
      </c>
      <c r="I105" s="27" t="s">
        <v>80</v>
      </c>
      <c r="J105" s="136">
        <v>3.0119999999999996</v>
      </c>
      <c r="K105" s="136">
        <f t="shared" si="5"/>
        <v>0</v>
      </c>
      <c r="L105" s="327" t="s">
        <v>115</v>
      </c>
      <c r="M105" s="91" t="s">
        <v>537</v>
      </c>
      <c r="N105" s="65" t="s">
        <v>80</v>
      </c>
      <c r="O105" s="179">
        <v>3.0795180722891566</v>
      </c>
      <c r="P105" s="306">
        <f t="shared" si="6"/>
        <v>0</v>
      </c>
      <c r="Q105" s="25" t="s">
        <v>115</v>
      </c>
      <c r="R105" s="194">
        <v>1558</v>
      </c>
      <c r="S105" s="27" t="s">
        <v>80</v>
      </c>
      <c r="T105" s="206">
        <v>3.77</v>
      </c>
      <c r="U105" s="136">
        <f t="shared" si="7"/>
        <v>0</v>
      </c>
      <c r="V105" s="25" t="s">
        <v>115</v>
      </c>
    </row>
    <row r="106" spans="1:22" s="15" customFormat="1" ht="20" customHeight="1">
      <c r="A106" s="46" t="s">
        <v>116</v>
      </c>
      <c r="B106" s="319"/>
      <c r="C106" s="71">
        <v>15010</v>
      </c>
      <c r="D106" s="27" t="s">
        <v>80</v>
      </c>
      <c r="E106" s="136">
        <v>0.81</v>
      </c>
      <c r="F106" s="306">
        <f t="shared" si="4"/>
        <v>0</v>
      </c>
      <c r="G106" s="218" t="s">
        <v>109</v>
      </c>
      <c r="H106" s="91" t="s">
        <v>432</v>
      </c>
      <c r="I106" s="27" t="s">
        <v>80</v>
      </c>
      <c r="J106" s="136">
        <v>0.74399999999999999</v>
      </c>
      <c r="K106" s="136">
        <f t="shared" si="5"/>
        <v>0</v>
      </c>
      <c r="L106" s="327" t="s">
        <v>109</v>
      </c>
      <c r="M106" s="91" t="s">
        <v>538</v>
      </c>
      <c r="N106" s="65" t="s">
        <v>80</v>
      </c>
      <c r="O106" s="179">
        <v>0.75180722891566265</v>
      </c>
      <c r="P106" s="306">
        <f t="shared" si="6"/>
        <v>0</v>
      </c>
      <c r="Q106" s="25" t="s">
        <v>109</v>
      </c>
      <c r="R106" s="194">
        <v>1554</v>
      </c>
      <c r="S106" s="27" t="s">
        <v>80</v>
      </c>
      <c r="T106" s="206">
        <v>0.94</v>
      </c>
      <c r="U106" s="136">
        <f t="shared" si="7"/>
        <v>0</v>
      </c>
      <c r="V106" s="25" t="s">
        <v>109</v>
      </c>
    </row>
    <row r="107" spans="1:22" s="15" customFormat="1" ht="20" customHeight="1">
      <c r="A107" s="46" t="s">
        <v>117</v>
      </c>
      <c r="B107" s="319"/>
      <c r="C107" s="71">
        <v>15003</v>
      </c>
      <c r="D107" s="27" t="s">
        <v>80</v>
      </c>
      <c r="E107" s="136">
        <v>3.72</v>
      </c>
      <c r="F107" s="306">
        <f t="shared" si="4"/>
        <v>0</v>
      </c>
      <c r="G107" s="218" t="s">
        <v>115</v>
      </c>
      <c r="H107" s="91">
        <v>258012</v>
      </c>
      <c r="I107" s="27" t="s">
        <v>80</v>
      </c>
      <c r="J107" s="136">
        <v>3.0119999999999996</v>
      </c>
      <c r="K107" s="136">
        <f t="shared" si="5"/>
        <v>0</v>
      </c>
      <c r="L107" s="327" t="s">
        <v>115</v>
      </c>
      <c r="M107" s="91" t="s">
        <v>539</v>
      </c>
      <c r="N107" s="65" t="s">
        <v>80</v>
      </c>
      <c r="O107" s="179">
        <v>3.15</v>
      </c>
      <c r="P107" s="306">
        <f t="shared" si="6"/>
        <v>0</v>
      </c>
      <c r="Q107" s="25" t="s">
        <v>115</v>
      </c>
      <c r="R107" s="194">
        <v>1555</v>
      </c>
      <c r="S107" s="27" t="s">
        <v>80</v>
      </c>
      <c r="T107" s="206">
        <v>3.77</v>
      </c>
      <c r="U107" s="136">
        <f t="shared" si="7"/>
        <v>0</v>
      </c>
      <c r="V107" s="25" t="s">
        <v>115</v>
      </c>
    </row>
    <row r="108" spans="1:22" s="15" customFormat="1" ht="20" customHeight="1">
      <c r="A108" s="315" t="s">
        <v>118</v>
      </c>
      <c r="B108" s="319"/>
      <c r="C108" s="71">
        <v>3063</v>
      </c>
      <c r="D108" s="27" t="s">
        <v>80</v>
      </c>
      <c r="E108" s="136">
        <v>0.92</v>
      </c>
      <c r="F108" s="306">
        <f t="shared" si="4"/>
        <v>0</v>
      </c>
      <c r="G108" s="218" t="s">
        <v>109</v>
      </c>
      <c r="H108" s="91" t="s">
        <v>433</v>
      </c>
      <c r="I108" s="27" t="s">
        <v>80</v>
      </c>
      <c r="J108" s="136">
        <v>0.74399999999999999</v>
      </c>
      <c r="K108" s="136">
        <f t="shared" si="5"/>
        <v>0</v>
      </c>
      <c r="L108" s="327" t="s">
        <v>109</v>
      </c>
      <c r="M108" s="159" t="s">
        <v>536</v>
      </c>
      <c r="N108" s="65" t="s">
        <v>80</v>
      </c>
      <c r="O108" s="179">
        <v>0.74285714285714288</v>
      </c>
      <c r="P108" s="306">
        <f t="shared" si="6"/>
        <v>0</v>
      </c>
      <c r="Q108" s="25" t="s">
        <v>109</v>
      </c>
      <c r="R108" s="186">
        <v>13086</v>
      </c>
      <c r="S108" s="27" t="s">
        <v>80</v>
      </c>
      <c r="T108" s="206">
        <v>0.9</v>
      </c>
      <c r="U108" s="136">
        <f t="shared" si="7"/>
        <v>0</v>
      </c>
      <c r="V108" s="25" t="s">
        <v>109</v>
      </c>
    </row>
    <row r="109" spans="1:22" s="15" customFormat="1" ht="20" customHeight="1">
      <c r="A109" s="315" t="s">
        <v>119</v>
      </c>
      <c r="B109" s="319"/>
      <c r="C109" s="71">
        <v>3073</v>
      </c>
      <c r="D109" s="27" t="s">
        <v>80</v>
      </c>
      <c r="E109" s="136">
        <v>0.91</v>
      </c>
      <c r="F109" s="306">
        <f t="shared" si="4"/>
        <v>0</v>
      </c>
      <c r="G109" s="218" t="s">
        <v>109</v>
      </c>
      <c r="H109" s="91" t="s">
        <v>434</v>
      </c>
      <c r="I109" s="27" t="s">
        <v>80</v>
      </c>
      <c r="J109" s="136">
        <v>0.73199999999999998</v>
      </c>
      <c r="K109" s="136">
        <f t="shared" si="5"/>
        <v>0</v>
      </c>
      <c r="L109" s="327" t="s">
        <v>109</v>
      </c>
      <c r="M109" s="91" t="s">
        <v>538</v>
      </c>
      <c r="N109" s="65" t="s">
        <v>80</v>
      </c>
      <c r="O109" s="179">
        <v>0.75180722891566265</v>
      </c>
      <c r="P109" s="306">
        <f t="shared" si="6"/>
        <v>0</v>
      </c>
      <c r="Q109" s="25" t="s">
        <v>109</v>
      </c>
      <c r="R109" s="186">
        <v>13088</v>
      </c>
      <c r="S109" s="27" t="s">
        <v>80</v>
      </c>
      <c r="T109" s="206">
        <v>0.9</v>
      </c>
      <c r="U109" s="136">
        <f t="shared" si="7"/>
        <v>0</v>
      </c>
      <c r="V109" s="25" t="s">
        <v>109</v>
      </c>
    </row>
    <row r="110" spans="1:22" s="15" customFormat="1" ht="20" customHeight="1">
      <c r="A110" s="315" t="s">
        <v>120</v>
      </c>
      <c r="B110" s="319"/>
      <c r="C110" s="71" t="s">
        <v>14</v>
      </c>
      <c r="D110" s="27"/>
      <c r="E110" s="136"/>
      <c r="F110" s="306">
        <f t="shared" si="4"/>
        <v>0</v>
      </c>
      <c r="G110" s="218" t="s">
        <v>109</v>
      </c>
      <c r="H110" s="237" t="s">
        <v>389</v>
      </c>
      <c r="I110" s="27" t="s">
        <v>80</v>
      </c>
      <c r="J110" s="136">
        <f>7.51/4</f>
        <v>1.8774999999999999</v>
      </c>
      <c r="K110" s="136">
        <f t="shared" si="5"/>
        <v>0</v>
      </c>
      <c r="L110" s="327" t="s">
        <v>109</v>
      </c>
      <c r="M110" s="91"/>
      <c r="N110" s="27"/>
      <c r="O110" s="179">
        <v>0</v>
      </c>
      <c r="P110" s="306">
        <f t="shared" si="6"/>
        <v>0</v>
      </c>
      <c r="Q110" s="25" t="s">
        <v>109</v>
      </c>
      <c r="R110" s="186" t="s">
        <v>709</v>
      </c>
      <c r="S110" s="27" t="s">
        <v>80</v>
      </c>
      <c r="T110" s="206">
        <v>2.2000000000000002</v>
      </c>
      <c r="U110" s="136">
        <f t="shared" si="7"/>
        <v>0</v>
      </c>
      <c r="V110" s="25" t="s">
        <v>109</v>
      </c>
    </row>
    <row r="111" spans="1:22" s="15" customFormat="1" ht="20" customHeight="1">
      <c r="A111" s="46" t="s">
        <v>121</v>
      </c>
      <c r="B111" s="319"/>
      <c r="C111" s="71">
        <v>4392</v>
      </c>
      <c r="D111" s="27" t="s">
        <v>122</v>
      </c>
      <c r="E111" s="136">
        <v>2.1800000000000002</v>
      </c>
      <c r="F111" s="306">
        <f t="shared" si="4"/>
        <v>0</v>
      </c>
      <c r="G111" s="218" t="s">
        <v>109</v>
      </c>
      <c r="H111" s="42">
        <v>257335</v>
      </c>
      <c r="I111" s="27" t="s">
        <v>122</v>
      </c>
      <c r="J111" s="136">
        <f>6.732/4</f>
        <v>1.6830000000000001</v>
      </c>
      <c r="K111" s="136">
        <f t="shared" si="5"/>
        <v>0</v>
      </c>
      <c r="L111" s="327" t="s">
        <v>109</v>
      </c>
      <c r="M111" s="159" t="s">
        <v>540</v>
      </c>
      <c r="N111" s="156" t="s">
        <v>122</v>
      </c>
      <c r="O111" s="179">
        <v>1.68</v>
      </c>
      <c r="P111" s="306">
        <f t="shared" si="6"/>
        <v>0</v>
      </c>
      <c r="Q111" s="25" t="s">
        <v>109</v>
      </c>
      <c r="R111" s="194">
        <v>11076</v>
      </c>
      <c r="S111" s="27" t="s">
        <v>122</v>
      </c>
      <c r="T111" s="206">
        <v>2.21</v>
      </c>
      <c r="U111" s="136">
        <f t="shared" si="7"/>
        <v>0</v>
      </c>
      <c r="V111" s="25" t="s">
        <v>109</v>
      </c>
    </row>
    <row r="112" spans="1:22" s="15" customFormat="1" ht="20" customHeight="1">
      <c r="A112" s="46" t="s">
        <v>123</v>
      </c>
      <c r="B112" s="319"/>
      <c r="C112" s="21">
        <v>21692</v>
      </c>
      <c r="D112" s="27" t="s">
        <v>122</v>
      </c>
      <c r="E112" s="136">
        <v>1.96</v>
      </c>
      <c r="F112" s="306">
        <f t="shared" si="4"/>
        <v>0</v>
      </c>
      <c r="G112" s="218" t="s">
        <v>109</v>
      </c>
      <c r="H112" s="237">
        <v>257330</v>
      </c>
      <c r="I112" s="27" t="s">
        <v>122</v>
      </c>
      <c r="J112" s="136">
        <f>5.784/4</f>
        <v>1.446</v>
      </c>
      <c r="K112" s="136">
        <f t="shared" si="5"/>
        <v>0</v>
      </c>
      <c r="L112" s="327" t="s">
        <v>109</v>
      </c>
      <c r="M112" s="42" t="s">
        <v>541</v>
      </c>
      <c r="N112" s="156" t="s">
        <v>122</v>
      </c>
      <c r="O112" s="179">
        <v>1.4414117647058824</v>
      </c>
      <c r="P112" s="306">
        <f t="shared" si="6"/>
        <v>0</v>
      </c>
      <c r="Q112" s="25" t="s">
        <v>109</v>
      </c>
      <c r="R112" s="186">
        <v>1570</v>
      </c>
      <c r="S112" s="27" t="s">
        <v>122</v>
      </c>
      <c r="T112" s="206">
        <v>1.85</v>
      </c>
      <c r="U112" s="136">
        <f t="shared" si="7"/>
        <v>0</v>
      </c>
      <c r="V112" s="25" t="s">
        <v>109</v>
      </c>
    </row>
    <row r="113" spans="1:22" s="15" customFormat="1" ht="20" customHeight="1">
      <c r="A113" s="46" t="s">
        <v>124</v>
      </c>
      <c r="B113" s="319"/>
      <c r="C113" s="21">
        <v>79854</v>
      </c>
      <c r="D113" s="27" t="s">
        <v>122</v>
      </c>
      <c r="E113" s="136">
        <v>1.69</v>
      </c>
      <c r="F113" s="306">
        <f t="shared" si="4"/>
        <v>0</v>
      </c>
      <c r="G113" s="218" t="s">
        <v>109</v>
      </c>
      <c r="H113" s="42" t="s">
        <v>435</v>
      </c>
      <c r="I113" s="27" t="s">
        <v>122</v>
      </c>
      <c r="J113" s="136">
        <v>1.44</v>
      </c>
      <c r="K113" s="136">
        <f t="shared" si="5"/>
        <v>0</v>
      </c>
      <c r="L113" s="327" t="s">
        <v>109</v>
      </c>
      <c r="M113" s="160" t="s">
        <v>459</v>
      </c>
      <c r="N113" s="161"/>
      <c r="O113" s="179"/>
      <c r="P113" s="306">
        <f t="shared" si="6"/>
        <v>0</v>
      </c>
      <c r="Q113" s="25" t="s">
        <v>109</v>
      </c>
      <c r="R113" s="186" t="s">
        <v>710</v>
      </c>
      <c r="S113" s="27" t="s">
        <v>122</v>
      </c>
      <c r="T113" s="206">
        <v>2.33</v>
      </c>
      <c r="U113" s="136">
        <f t="shared" si="7"/>
        <v>0</v>
      </c>
      <c r="V113" s="25" t="s">
        <v>109</v>
      </c>
    </row>
    <row r="114" spans="1:22" s="15" customFormat="1" ht="20" customHeight="1">
      <c r="A114" s="46" t="s">
        <v>125</v>
      </c>
      <c r="B114" s="319"/>
      <c r="C114" s="21">
        <v>27409</v>
      </c>
      <c r="D114" s="27" t="s">
        <v>122</v>
      </c>
      <c r="E114" s="136">
        <v>1.69</v>
      </c>
      <c r="F114" s="306">
        <f t="shared" si="4"/>
        <v>0</v>
      </c>
      <c r="G114" s="218" t="s">
        <v>109</v>
      </c>
      <c r="H114" s="42">
        <v>257451</v>
      </c>
      <c r="I114" s="27" t="s">
        <v>122</v>
      </c>
      <c r="J114" s="136">
        <f>5.784/4</f>
        <v>1.446</v>
      </c>
      <c r="K114" s="136">
        <f t="shared" si="5"/>
        <v>0</v>
      </c>
      <c r="L114" s="327" t="s">
        <v>109</v>
      </c>
      <c r="M114" s="159" t="s">
        <v>542</v>
      </c>
      <c r="N114" s="151" t="s">
        <v>122</v>
      </c>
      <c r="O114" s="179">
        <v>7.1369999999999996</v>
      </c>
      <c r="P114" s="306">
        <f t="shared" si="6"/>
        <v>0</v>
      </c>
      <c r="Q114" s="25" t="s">
        <v>109</v>
      </c>
      <c r="R114" s="186">
        <v>11292</v>
      </c>
      <c r="S114" s="27" t="s">
        <v>122</v>
      </c>
      <c r="T114" s="206">
        <v>1.85</v>
      </c>
      <c r="U114" s="136">
        <f t="shared" si="7"/>
        <v>0</v>
      </c>
      <c r="V114" s="25" t="s">
        <v>109</v>
      </c>
    </row>
    <row r="115" spans="1:22" s="15" customFormat="1" ht="20" customHeight="1">
      <c r="A115" s="46" t="s">
        <v>126</v>
      </c>
      <c r="B115" s="319"/>
      <c r="C115" s="21" t="s">
        <v>14</v>
      </c>
      <c r="D115" s="27"/>
      <c r="E115" s="136"/>
      <c r="F115" s="306">
        <f t="shared" si="4"/>
        <v>0</v>
      </c>
      <c r="G115" s="218" t="s">
        <v>109</v>
      </c>
      <c r="H115" s="42">
        <v>257330</v>
      </c>
      <c r="I115" s="27" t="s">
        <v>340</v>
      </c>
      <c r="J115" s="136">
        <f>5.784/4</f>
        <v>1.446</v>
      </c>
      <c r="K115" s="136">
        <f t="shared" si="5"/>
        <v>0</v>
      </c>
      <c r="L115" s="327" t="s">
        <v>109</v>
      </c>
      <c r="M115" s="42" t="s">
        <v>543</v>
      </c>
      <c r="N115" s="62"/>
      <c r="O115" s="179"/>
      <c r="P115" s="306">
        <f t="shared" si="6"/>
        <v>0</v>
      </c>
      <c r="Q115" s="25" t="s">
        <v>109</v>
      </c>
      <c r="R115" s="186">
        <v>1570</v>
      </c>
      <c r="S115" s="27" t="s">
        <v>122</v>
      </c>
      <c r="T115" s="206">
        <v>1.85</v>
      </c>
      <c r="U115" s="136">
        <f t="shared" si="7"/>
        <v>0</v>
      </c>
      <c r="V115" s="25" t="s">
        <v>109</v>
      </c>
    </row>
    <row r="116" spans="1:22" s="15" customFormat="1" ht="20" customHeight="1">
      <c r="A116" s="46" t="s">
        <v>127</v>
      </c>
      <c r="B116" s="319"/>
      <c r="C116" s="21">
        <v>22679</v>
      </c>
      <c r="D116" s="27" t="s">
        <v>101</v>
      </c>
      <c r="E116" s="136">
        <v>0.69</v>
      </c>
      <c r="F116" s="306">
        <f t="shared" si="4"/>
        <v>0</v>
      </c>
      <c r="G116" s="218" t="s">
        <v>109</v>
      </c>
      <c r="H116" s="42" t="s">
        <v>436</v>
      </c>
      <c r="I116" s="27" t="s">
        <v>122</v>
      </c>
      <c r="J116" s="136">
        <v>0.57599999999999996</v>
      </c>
      <c r="K116" s="136">
        <f t="shared" si="5"/>
        <v>0</v>
      </c>
      <c r="L116" s="327" t="s">
        <v>109</v>
      </c>
      <c r="M116" s="42" t="s">
        <v>544</v>
      </c>
      <c r="N116" s="27" t="s">
        <v>101</v>
      </c>
      <c r="O116" s="179">
        <v>0.375</v>
      </c>
      <c r="P116" s="306">
        <f t="shared" si="6"/>
        <v>0</v>
      </c>
      <c r="Q116" s="25" t="s">
        <v>109</v>
      </c>
      <c r="R116" s="186">
        <v>11075</v>
      </c>
      <c r="S116" s="27" t="s">
        <v>101</v>
      </c>
      <c r="T116" s="206">
        <v>0.77</v>
      </c>
      <c r="U116" s="136">
        <f t="shared" si="7"/>
        <v>0</v>
      </c>
      <c r="V116" s="25" t="s">
        <v>109</v>
      </c>
    </row>
    <row r="117" spans="1:22" s="15" customFormat="1" ht="20" customHeight="1">
      <c r="A117" s="46" t="s">
        <v>128</v>
      </c>
      <c r="B117" s="319"/>
      <c r="C117" s="21">
        <v>27511</v>
      </c>
      <c r="D117" s="27"/>
      <c r="E117" s="136">
        <v>0.92</v>
      </c>
      <c r="F117" s="306">
        <f t="shared" si="4"/>
        <v>0</v>
      </c>
      <c r="G117" s="218" t="s">
        <v>129</v>
      </c>
      <c r="H117" s="42">
        <v>288001</v>
      </c>
      <c r="I117" s="27" t="s">
        <v>390</v>
      </c>
      <c r="J117" s="136">
        <v>1.56</v>
      </c>
      <c r="K117" s="136">
        <f t="shared" si="5"/>
        <v>0</v>
      </c>
      <c r="L117" s="327" t="s">
        <v>129</v>
      </c>
      <c r="M117" s="159" t="s">
        <v>545</v>
      </c>
      <c r="N117" s="80" t="s">
        <v>390</v>
      </c>
      <c r="O117" s="179">
        <v>1.7473170731707317</v>
      </c>
      <c r="P117" s="306">
        <f t="shared" si="6"/>
        <v>0</v>
      </c>
      <c r="Q117" s="25" t="s">
        <v>129</v>
      </c>
      <c r="R117" s="186">
        <v>12131</v>
      </c>
      <c r="S117" s="27" t="s">
        <v>711</v>
      </c>
      <c r="T117" s="206">
        <v>3.84</v>
      </c>
      <c r="U117" s="136">
        <f t="shared" si="7"/>
        <v>0</v>
      </c>
      <c r="V117" s="25" t="s">
        <v>129</v>
      </c>
    </row>
    <row r="118" spans="1:22" s="15" customFormat="1" ht="20" customHeight="1" thickBot="1">
      <c r="A118" s="468" t="s">
        <v>130</v>
      </c>
      <c r="B118" s="469"/>
      <c r="C118" s="74">
        <v>59292</v>
      </c>
      <c r="D118" s="49"/>
      <c r="E118" s="138">
        <v>0.26</v>
      </c>
      <c r="F118" s="470">
        <f t="shared" si="4"/>
        <v>0</v>
      </c>
      <c r="G118" s="219" t="s">
        <v>131</v>
      </c>
      <c r="H118" s="48" t="s">
        <v>437</v>
      </c>
      <c r="I118" s="49" t="s">
        <v>391</v>
      </c>
      <c r="J118" s="138">
        <v>0.14399999999999999</v>
      </c>
      <c r="K118" s="138">
        <f t="shared" si="5"/>
        <v>0</v>
      </c>
      <c r="L118" s="328" t="s">
        <v>131</v>
      </c>
      <c r="M118" s="258" t="s">
        <v>546</v>
      </c>
      <c r="N118" s="125" t="s">
        <v>547</v>
      </c>
      <c r="O118" s="298">
        <v>0.19199999999999998</v>
      </c>
      <c r="P118" s="470">
        <f t="shared" si="6"/>
        <v>0</v>
      </c>
      <c r="Q118" s="50" t="s">
        <v>131</v>
      </c>
      <c r="R118" s="188">
        <v>1201</v>
      </c>
      <c r="S118" s="49" t="s">
        <v>162</v>
      </c>
      <c r="T118" s="207">
        <v>0.44</v>
      </c>
      <c r="U118" s="138">
        <f t="shared" si="7"/>
        <v>0</v>
      </c>
      <c r="V118" s="50" t="s">
        <v>131</v>
      </c>
    </row>
    <row r="119" spans="1:22" s="15" customFormat="1" ht="20" customHeight="1">
      <c r="A119" s="312" t="s">
        <v>132</v>
      </c>
      <c r="B119" s="464"/>
      <c r="C119" s="465"/>
      <c r="D119" s="465"/>
      <c r="E119" s="465"/>
      <c r="F119" s="465"/>
      <c r="G119" s="465"/>
      <c r="H119" s="465"/>
      <c r="I119" s="465"/>
      <c r="J119" s="465"/>
      <c r="K119" s="465"/>
      <c r="L119" s="465"/>
      <c r="M119" s="465"/>
      <c r="N119" s="465"/>
      <c r="O119" s="465"/>
      <c r="P119" s="465"/>
      <c r="Q119" s="465"/>
      <c r="R119" s="465"/>
      <c r="S119" s="465"/>
      <c r="T119" s="465"/>
      <c r="U119" s="465"/>
      <c r="V119" s="466"/>
    </row>
    <row r="120" spans="1:22" s="15" customFormat="1" ht="20" customHeight="1" thickBot="1">
      <c r="A120" s="293" t="s">
        <v>133</v>
      </c>
      <c r="B120" s="428"/>
      <c r="C120" s="429"/>
      <c r="D120" s="429"/>
      <c r="E120" s="429"/>
      <c r="F120" s="429"/>
      <c r="G120" s="429"/>
      <c r="H120" s="429"/>
      <c r="I120" s="429"/>
      <c r="J120" s="429"/>
      <c r="K120" s="429"/>
      <c r="L120" s="429"/>
      <c r="M120" s="429"/>
      <c r="N120" s="429"/>
      <c r="O120" s="429"/>
      <c r="P120" s="429"/>
      <c r="Q120" s="429"/>
      <c r="R120" s="429"/>
      <c r="S120" s="429"/>
      <c r="T120" s="429"/>
      <c r="U120" s="429"/>
      <c r="V120" s="430"/>
    </row>
    <row r="121" spans="1:22" s="15" customFormat="1" ht="20" customHeight="1">
      <c r="A121" s="311" t="s">
        <v>134</v>
      </c>
      <c r="B121" s="319"/>
      <c r="C121" s="38">
        <v>37708</v>
      </c>
      <c r="D121" s="39" t="s">
        <v>80</v>
      </c>
      <c r="E121" s="140">
        <v>14.9</v>
      </c>
      <c r="F121" s="306">
        <f t="shared" si="4"/>
        <v>0</v>
      </c>
      <c r="G121" s="40" t="s">
        <v>135</v>
      </c>
      <c r="H121" s="21">
        <v>220582</v>
      </c>
      <c r="I121" s="27" t="s">
        <v>80</v>
      </c>
      <c r="J121" s="136">
        <v>16.68</v>
      </c>
      <c r="K121" s="136">
        <f t="shared" si="5"/>
        <v>0</v>
      </c>
      <c r="L121" s="327" t="s">
        <v>135</v>
      </c>
      <c r="M121" s="157" t="s">
        <v>548</v>
      </c>
      <c r="N121" s="154" t="s">
        <v>80</v>
      </c>
      <c r="O121" s="179">
        <v>16.828571428571429</v>
      </c>
      <c r="P121" s="306">
        <f t="shared" si="6"/>
        <v>0</v>
      </c>
      <c r="Q121" s="40" t="s">
        <v>135</v>
      </c>
      <c r="R121" s="186">
        <v>1538</v>
      </c>
      <c r="S121" s="27" t="s">
        <v>80</v>
      </c>
      <c r="T121" s="206">
        <v>16.14</v>
      </c>
      <c r="U121" s="136">
        <f t="shared" si="7"/>
        <v>0</v>
      </c>
      <c r="V121" s="25" t="s">
        <v>135</v>
      </c>
    </row>
    <row r="122" spans="1:22" s="15" customFormat="1" ht="20" customHeight="1">
      <c r="A122" s="46" t="s">
        <v>136</v>
      </c>
      <c r="B122" s="319"/>
      <c r="C122" s="21">
        <v>19854</v>
      </c>
      <c r="D122" s="27" t="s">
        <v>80</v>
      </c>
      <c r="E122" s="136">
        <v>5.1100000000000003</v>
      </c>
      <c r="F122" s="306">
        <f t="shared" si="4"/>
        <v>0</v>
      </c>
      <c r="G122" s="25" t="s">
        <v>137</v>
      </c>
      <c r="H122" s="21">
        <v>221960</v>
      </c>
      <c r="I122" s="27" t="s">
        <v>80</v>
      </c>
      <c r="J122" s="136">
        <v>4.3680000000000003</v>
      </c>
      <c r="K122" s="136">
        <f t="shared" si="5"/>
        <v>0</v>
      </c>
      <c r="L122" s="327" t="s">
        <v>137</v>
      </c>
      <c r="M122" s="42" t="s">
        <v>549</v>
      </c>
      <c r="N122" s="27" t="s">
        <v>80</v>
      </c>
      <c r="O122" s="179">
        <v>4.4530120481927717</v>
      </c>
      <c r="P122" s="306">
        <f t="shared" si="6"/>
        <v>0</v>
      </c>
      <c r="Q122" s="25" t="s">
        <v>137</v>
      </c>
      <c r="R122" s="186">
        <v>1496</v>
      </c>
      <c r="S122" s="27" t="s">
        <v>80</v>
      </c>
      <c r="T122" s="206">
        <v>4.93</v>
      </c>
      <c r="U122" s="136">
        <f t="shared" si="7"/>
        <v>0</v>
      </c>
      <c r="V122" s="25" t="s">
        <v>137</v>
      </c>
    </row>
    <row r="123" spans="1:22" s="15" customFormat="1" ht="20" customHeight="1">
      <c r="A123" s="46" t="s">
        <v>138</v>
      </c>
      <c r="B123" s="319"/>
      <c r="C123" s="21">
        <v>48628</v>
      </c>
      <c r="D123" s="27" t="s">
        <v>80</v>
      </c>
      <c r="E123" s="136">
        <v>36.89</v>
      </c>
      <c r="F123" s="306">
        <f t="shared" si="4"/>
        <v>0</v>
      </c>
      <c r="G123" s="25" t="s">
        <v>139</v>
      </c>
      <c r="H123" s="21">
        <v>211937</v>
      </c>
      <c r="I123" s="27" t="s">
        <v>80</v>
      </c>
      <c r="J123" s="136">
        <v>33.311999999999998</v>
      </c>
      <c r="K123" s="136">
        <f t="shared" si="5"/>
        <v>0</v>
      </c>
      <c r="L123" s="327" t="s">
        <v>139</v>
      </c>
      <c r="M123" s="158" t="s">
        <v>550</v>
      </c>
      <c r="N123" s="80" t="s">
        <v>80</v>
      </c>
      <c r="O123" s="179">
        <v>34.419512195121953</v>
      </c>
      <c r="P123" s="306">
        <f t="shared" si="6"/>
        <v>0</v>
      </c>
      <c r="Q123" s="25" t="s">
        <v>139</v>
      </c>
      <c r="R123" s="186">
        <v>1501</v>
      </c>
      <c r="S123" s="27" t="s">
        <v>80</v>
      </c>
      <c r="T123" s="206">
        <v>39.18</v>
      </c>
      <c r="U123" s="136">
        <f t="shared" si="7"/>
        <v>0</v>
      </c>
      <c r="V123" s="25" t="s">
        <v>139</v>
      </c>
    </row>
    <row r="124" spans="1:22" s="15" customFormat="1" ht="20" customHeight="1">
      <c r="A124" s="46" t="s">
        <v>140</v>
      </c>
      <c r="B124" s="319"/>
      <c r="C124" s="21">
        <v>11682</v>
      </c>
      <c r="D124" s="27" t="s">
        <v>80</v>
      </c>
      <c r="E124" s="136">
        <v>7.41</v>
      </c>
      <c r="F124" s="306">
        <f t="shared" si="4"/>
        <v>0</v>
      </c>
      <c r="G124" s="25" t="s">
        <v>137</v>
      </c>
      <c r="H124" s="21">
        <v>221986</v>
      </c>
      <c r="I124" s="27" t="s">
        <v>80</v>
      </c>
      <c r="J124" s="136">
        <f>6.6/12*18</f>
        <v>9.8999999999999986</v>
      </c>
      <c r="K124" s="136">
        <f t="shared" si="5"/>
        <v>0</v>
      </c>
      <c r="L124" s="327" t="s">
        <v>137</v>
      </c>
      <c r="M124" s="158" t="s">
        <v>551</v>
      </c>
      <c r="N124" s="80" t="s">
        <v>80</v>
      </c>
      <c r="O124" s="179">
        <v>6.8195121951219519</v>
      </c>
      <c r="P124" s="306">
        <f t="shared" si="6"/>
        <v>0</v>
      </c>
      <c r="Q124" s="25" t="s">
        <v>137</v>
      </c>
      <c r="R124" s="186">
        <v>1499</v>
      </c>
      <c r="S124" s="27" t="s">
        <v>80</v>
      </c>
      <c r="T124" s="206">
        <v>7.21</v>
      </c>
      <c r="U124" s="136">
        <f t="shared" si="7"/>
        <v>0</v>
      </c>
      <c r="V124" s="25" t="s">
        <v>137</v>
      </c>
    </row>
    <row r="125" spans="1:22" s="15" customFormat="1" ht="20" customHeight="1">
      <c r="A125" s="46" t="s">
        <v>141</v>
      </c>
      <c r="B125" s="319"/>
      <c r="C125" s="21">
        <v>37709</v>
      </c>
      <c r="D125" s="27" t="s">
        <v>80</v>
      </c>
      <c r="E125" s="136">
        <v>19.09</v>
      </c>
      <c r="F125" s="306">
        <f t="shared" si="4"/>
        <v>0</v>
      </c>
      <c r="G125" s="25" t="s">
        <v>137</v>
      </c>
      <c r="H125" s="21">
        <v>221980</v>
      </c>
      <c r="I125" s="27" t="s">
        <v>80</v>
      </c>
      <c r="J125" s="136">
        <v>16.655999999999999</v>
      </c>
      <c r="K125" s="136">
        <f t="shared" si="5"/>
        <v>0</v>
      </c>
      <c r="L125" s="327" t="s">
        <v>137</v>
      </c>
      <c r="M125" s="159" t="s">
        <v>552</v>
      </c>
      <c r="N125" s="156" t="s">
        <v>80</v>
      </c>
      <c r="O125" s="179">
        <v>17.639999999999997</v>
      </c>
      <c r="P125" s="306">
        <f t="shared" si="6"/>
        <v>0</v>
      </c>
      <c r="Q125" s="25" t="s">
        <v>137</v>
      </c>
      <c r="R125" s="186">
        <v>1500</v>
      </c>
      <c r="S125" s="27" t="s">
        <v>80</v>
      </c>
      <c r="T125" s="206">
        <v>18.96</v>
      </c>
      <c r="U125" s="136">
        <f t="shared" si="7"/>
        <v>0</v>
      </c>
      <c r="V125" s="25" t="s">
        <v>137</v>
      </c>
    </row>
    <row r="126" spans="1:22" s="15" customFormat="1" ht="20" customHeight="1">
      <c r="A126" s="46" t="s">
        <v>142</v>
      </c>
      <c r="B126" s="319"/>
      <c r="C126" s="21">
        <v>48108</v>
      </c>
      <c r="D126" s="27" t="s">
        <v>101</v>
      </c>
      <c r="E126" s="136">
        <v>11.93</v>
      </c>
      <c r="F126" s="306">
        <f t="shared" si="4"/>
        <v>0</v>
      </c>
      <c r="G126" s="25" t="s">
        <v>137</v>
      </c>
      <c r="H126" s="21">
        <v>219400</v>
      </c>
      <c r="I126" s="27" t="s">
        <v>340</v>
      </c>
      <c r="J126" s="136">
        <v>10.764000000000001</v>
      </c>
      <c r="K126" s="136">
        <f t="shared" si="5"/>
        <v>0</v>
      </c>
      <c r="L126" s="327" t="s">
        <v>137</v>
      </c>
      <c r="M126" s="158" t="s">
        <v>553</v>
      </c>
      <c r="N126" s="80" t="s">
        <v>516</v>
      </c>
      <c r="O126" s="179">
        <v>11.399999999999997</v>
      </c>
      <c r="P126" s="306">
        <f t="shared" si="6"/>
        <v>0</v>
      </c>
      <c r="Q126" s="25" t="s">
        <v>137</v>
      </c>
      <c r="R126" s="186">
        <v>1512</v>
      </c>
      <c r="S126" s="27" t="s">
        <v>101</v>
      </c>
      <c r="T126" s="206">
        <v>13.06</v>
      </c>
      <c r="U126" s="136">
        <f t="shared" si="7"/>
        <v>0</v>
      </c>
      <c r="V126" s="25" t="s">
        <v>137</v>
      </c>
    </row>
    <row r="127" spans="1:22" s="15" customFormat="1" ht="20" customHeight="1">
      <c r="A127" s="46" t="s">
        <v>143</v>
      </c>
      <c r="B127" s="319"/>
      <c r="C127" s="21">
        <v>37708</v>
      </c>
      <c r="D127" s="27" t="s">
        <v>80</v>
      </c>
      <c r="E127" s="136">
        <v>14.9</v>
      </c>
      <c r="F127" s="306">
        <f t="shared" si="4"/>
        <v>0</v>
      </c>
      <c r="G127" s="25" t="s">
        <v>135</v>
      </c>
      <c r="H127" s="21">
        <v>220964</v>
      </c>
      <c r="I127" s="27" t="s">
        <v>392</v>
      </c>
      <c r="J127" s="136">
        <f>19.848/48*30</f>
        <v>12.404999999999999</v>
      </c>
      <c r="K127" s="136">
        <f t="shared" si="5"/>
        <v>0</v>
      </c>
      <c r="L127" s="327" t="s">
        <v>135</v>
      </c>
      <c r="M127" s="158" t="s">
        <v>548</v>
      </c>
      <c r="N127" s="80" t="s">
        <v>80</v>
      </c>
      <c r="O127" s="179">
        <v>17.239024390243902</v>
      </c>
      <c r="P127" s="306">
        <f t="shared" si="6"/>
        <v>0</v>
      </c>
      <c r="Q127" s="25" t="s">
        <v>135</v>
      </c>
      <c r="R127" s="186">
        <v>1538</v>
      </c>
      <c r="S127" s="27" t="s">
        <v>80</v>
      </c>
      <c r="T127" s="206">
        <v>16.14</v>
      </c>
      <c r="U127" s="136">
        <f t="shared" si="7"/>
        <v>0</v>
      </c>
      <c r="V127" s="25" t="s">
        <v>135</v>
      </c>
    </row>
    <row r="128" spans="1:22" s="15" customFormat="1" ht="20" customHeight="1">
      <c r="A128" s="46" t="s">
        <v>144</v>
      </c>
      <c r="B128" s="319"/>
      <c r="C128" s="21">
        <v>29001</v>
      </c>
      <c r="D128" s="27" t="s">
        <v>101</v>
      </c>
      <c r="E128" s="136">
        <v>29.12</v>
      </c>
      <c r="F128" s="306">
        <f t="shared" si="4"/>
        <v>0</v>
      </c>
      <c r="G128" s="25" t="s">
        <v>137</v>
      </c>
      <c r="H128" s="21">
        <v>219817</v>
      </c>
      <c r="I128" s="27" t="s">
        <v>340</v>
      </c>
      <c r="J128" s="136">
        <f>27.276/108*96</f>
        <v>24.245333333333331</v>
      </c>
      <c r="K128" s="136">
        <f t="shared" si="5"/>
        <v>0</v>
      </c>
      <c r="L128" s="327" t="s">
        <v>137</v>
      </c>
      <c r="M128" s="158" t="s">
        <v>554</v>
      </c>
      <c r="N128" s="80" t="s">
        <v>516</v>
      </c>
      <c r="O128" s="179">
        <v>27.514285714285716</v>
      </c>
      <c r="P128" s="306">
        <f t="shared" si="6"/>
        <v>0</v>
      </c>
      <c r="Q128" s="25" t="s">
        <v>137</v>
      </c>
      <c r="R128" s="186">
        <v>11659</v>
      </c>
      <c r="S128" s="27" t="s">
        <v>101</v>
      </c>
      <c r="T128" s="206">
        <v>29.4</v>
      </c>
      <c r="U128" s="136">
        <f t="shared" si="7"/>
        <v>0</v>
      </c>
      <c r="V128" s="25" t="s">
        <v>137</v>
      </c>
    </row>
    <row r="129" spans="1:22" s="15" customFormat="1" ht="20" customHeight="1">
      <c r="A129" s="46" t="s">
        <v>145</v>
      </c>
      <c r="B129" s="319"/>
      <c r="C129" s="21">
        <v>24891</v>
      </c>
      <c r="D129" s="27" t="s">
        <v>80</v>
      </c>
      <c r="E129" s="136">
        <v>47.68</v>
      </c>
      <c r="F129" s="306">
        <f t="shared" si="4"/>
        <v>0</v>
      </c>
      <c r="G129" s="25" t="s">
        <v>137</v>
      </c>
      <c r="H129" s="21">
        <v>211999</v>
      </c>
      <c r="I129" s="27" t="s">
        <v>80</v>
      </c>
      <c r="J129" s="136">
        <v>42.9</v>
      </c>
      <c r="K129" s="136">
        <f t="shared" si="5"/>
        <v>0</v>
      </c>
      <c r="L129" s="327" t="s">
        <v>137</v>
      </c>
      <c r="M129" s="158" t="s">
        <v>555</v>
      </c>
      <c r="N129" s="80" t="s">
        <v>556</v>
      </c>
      <c r="O129" s="179">
        <v>25.491428571428571</v>
      </c>
      <c r="P129" s="306">
        <f t="shared" si="6"/>
        <v>0</v>
      </c>
      <c r="Q129" s="25" t="s">
        <v>137</v>
      </c>
      <c r="R129" s="186">
        <v>1485</v>
      </c>
      <c r="S129" s="27" t="s">
        <v>556</v>
      </c>
      <c r="T129" s="206">
        <v>39.340000000000003</v>
      </c>
      <c r="U129" s="136">
        <f t="shared" si="7"/>
        <v>0</v>
      </c>
      <c r="V129" s="25" t="s">
        <v>137</v>
      </c>
    </row>
    <row r="130" spans="1:22" s="15" customFormat="1" ht="20" customHeight="1" thickBot="1">
      <c r="A130" s="47" t="s">
        <v>146</v>
      </c>
      <c r="B130" s="319"/>
      <c r="C130" s="74">
        <v>72538</v>
      </c>
      <c r="D130" s="49" t="s">
        <v>101</v>
      </c>
      <c r="E130" s="138">
        <v>23.2</v>
      </c>
      <c r="F130" s="306">
        <f t="shared" si="4"/>
        <v>0</v>
      </c>
      <c r="G130" s="50"/>
      <c r="H130" s="76">
        <v>220977</v>
      </c>
      <c r="I130" s="77" t="s">
        <v>340</v>
      </c>
      <c r="J130" s="139">
        <v>20.399999999999999</v>
      </c>
      <c r="K130" s="136">
        <f t="shared" si="5"/>
        <v>0</v>
      </c>
      <c r="L130" s="77"/>
      <c r="M130" s="48" t="s">
        <v>557</v>
      </c>
      <c r="N130" s="49" t="s">
        <v>101</v>
      </c>
      <c r="O130" s="179">
        <v>21.614999999999998</v>
      </c>
      <c r="P130" s="306">
        <f t="shared" si="6"/>
        <v>0</v>
      </c>
      <c r="Q130" s="50" t="s">
        <v>137</v>
      </c>
      <c r="R130" s="193">
        <v>2207</v>
      </c>
      <c r="S130" s="77" t="s">
        <v>101</v>
      </c>
      <c r="T130" s="206">
        <v>24.74</v>
      </c>
      <c r="U130" s="136">
        <f t="shared" si="7"/>
        <v>0</v>
      </c>
      <c r="V130" s="78" t="s">
        <v>712</v>
      </c>
    </row>
    <row r="131" spans="1:22" s="15" customFormat="1" ht="20" customHeight="1" thickBot="1">
      <c r="A131" s="316" t="s">
        <v>147</v>
      </c>
      <c r="B131" s="437"/>
      <c r="C131" s="35"/>
      <c r="D131" s="36"/>
      <c r="E131" s="141"/>
      <c r="F131" s="438"/>
      <c r="G131" s="36"/>
      <c r="H131" s="35"/>
      <c r="I131" s="36"/>
      <c r="J131" s="141"/>
      <c r="K131" s="439"/>
      <c r="L131" s="36"/>
      <c r="M131" s="35"/>
      <c r="N131" s="36"/>
      <c r="O131" s="141"/>
      <c r="P131" s="438"/>
      <c r="Q131" s="36"/>
      <c r="R131" s="192"/>
      <c r="S131" s="36"/>
      <c r="T131" s="209"/>
      <c r="U131" s="439"/>
      <c r="V131" s="37"/>
    </row>
    <row r="132" spans="1:22" s="15" customFormat="1" ht="20" customHeight="1">
      <c r="A132" s="46" t="s">
        <v>148</v>
      </c>
      <c r="B132" s="319"/>
      <c r="C132" s="38">
        <v>48107</v>
      </c>
      <c r="D132" s="39" t="s">
        <v>101</v>
      </c>
      <c r="E132" s="140">
        <v>12.03</v>
      </c>
      <c r="F132" s="306">
        <f t="shared" si="4"/>
        <v>0</v>
      </c>
      <c r="G132" s="40" t="s">
        <v>137</v>
      </c>
      <c r="H132" s="157">
        <v>219500</v>
      </c>
      <c r="I132" s="39" t="s">
        <v>340</v>
      </c>
      <c r="J132" s="140">
        <v>10.308</v>
      </c>
      <c r="K132" s="136">
        <f t="shared" si="5"/>
        <v>0</v>
      </c>
      <c r="L132" s="329" t="s">
        <v>137</v>
      </c>
      <c r="M132" s="235" t="s">
        <v>558</v>
      </c>
      <c r="N132" s="154" t="s">
        <v>559</v>
      </c>
      <c r="O132" s="179">
        <v>11.200000000000001</v>
      </c>
      <c r="P132" s="306">
        <f t="shared" si="6"/>
        <v>0</v>
      </c>
      <c r="Q132" s="40" t="s">
        <v>137</v>
      </c>
      <c r="R132" s="186">
        <v>1428</v>
      </c>
      <c r="S132" s="27" t="s">
        <v>700</v>
      </c>
      <c r="T132" s="206">
        <v>9.4</v>
      </c>
      <c r="U132" s="136">
        <f t="shared" si="7"/>
        <v>0</v>
      </c>
      <c r="V132" s="25" t="s">
        <v>137</v>
      </c>
    </row>
    <row r="133" spans="1:22" s="15" customFormat="1" ht="20" customHeight="1">
      <c r="A133" s="46" t="s">
        <v>149</v>
      </c>
      <c r="B133" s="319"/>
      <c r="C133" s="21">
        <v>65322</v>
      </c>
      <c r="D133" s="27" t="s">
        <v>101</v>
      </c>
      <c r="E133" s="136">
        <v>22.58</v>
      </c>
      <c r="F133" s="306">
        <f t="shared" si="4"/>
        <v>0</v>
      </c>
      <c r="G133" s="25" t="s">
        <v>137</v>
      </c>
      <c r="H133" s="158">
        <v>219700</v>
      </c>
      <c r="I133" s="27" t="s">
        <v>340</v>
      </c>
      <c r="J133" s="136">
        <v>19.907999999999998</v>
      </c>
      <c r="K133" s="136">
        <f t="shared" si="5"/>
        <v>0</v>
      </c>
      <c r="L133" s="330" t="s">
        <v>137</v>
      </c>
      <c r="M133" s="152" t="s">
        <v>560</v>
      </c>
      <c r="N133" s="80" t="s">
        <v>559</v>
      </c>
      <c r="O133" s="179">
        <v>21.356962025316452</v>
      </c>
      <c r="P133" s="306">
        <f t="shared" si="6"/>
        <v>0</v>
      </c>
      <c r="Q133" s="25" t="s">
        <v>137</v>
      </c>
      <c r="R133" s="186">
        <v>1429</v>
      </c>
      <c r="S133" s="27" t="s">
        <v>700</v>
      </c>
      <c r="T133" s="206">
        <v>9.66</v>
      </c>
      <c r="U133" s="136">
        <f t="shared" si="7"/>
        <v>0</v>
      </c>
      <c r="V133" s="25" t="s">
        <v>137</v>
      </c>
    </row>
    <row r="134" spans="1:22" s="15" customFormat="1" ht="20" customHeight="1" thickBot="1">
      <c r="A134" s="46" t="s">
        <v>150</v>
      </c>
      <c r="B134" s="319"/>
      <c r="C134" s="74">
        <v>56810</v>
      </c>
      <c r="D134" s="49"/>
      <c r="E134" s="138">
        <v>30.62</v>
      </c>
      <c r="F134" s="306">
        <f t="shared" si="4"/>
        <v>0</v>
      </c>
      <c r="G134" s="50"/>
      <c r="H134" s="233">
        <v>220974</v>
      </c>
      <c r="I134" s="49" t="s">
        <v>156</v>
      </c>
      <c r="J134" s="138">
        <f>11.472/144*120</f>
        <v>9.5599999999999987</v>
      </c>
      <c r="K134" s="136">
        <f t="shared" si="5"/>
        <v>0</v>
      </c>
      <c r="L134" s="331"/>
      <c r="M134" s="74"/>
      <c r="N134" s="49"/>
      <c r="O134" s="139"/>
      <c r="P134" s="306">
        <f t="shared" si="6"/>
        <v>0</v>
      </c>
      <c r="Q134" s="50"/>
      <c r="R134" s="193">
        <v>1536</v>
      </c>
      <c r="S134" s="77" t="s">
        <v>700</v>
      </c>
      <c r="T134" s="206">
        <v>29.12</v>
      </c>
      <c r="U134" s="136">
        <f t="shared" si="7"/>
        <v>0</v>
      </c>
      <c r="V134" s="78" t="s">
        <v>713</v>
      </c>
    </row>
    <row r="135" spans="1:22" s="15" customFormat="1" ht="20" customHeight="1" thickBot="1">
      <c r="A135" s="234" t="s">
        <v>151</v>
      </c>
      <c r="B135" s="437"/>
      <c r="C135" s="35"/>
      <c r="D135" s="36"/>
      <c r="E135" s="141"/>
      <c r="F135" s="438"/>
      <c r="G135" s="36"/>
      <c r="H135" s="35"/>
      <c r="I135" s="36"/>
      <c r="J135" s="141"/>
      <c r="K135" s="439"/>
      <c r="L135" s="36"/>
      <c r="M135" s="35"/>
      <c r="N135" s="36"/>
      <c r="O135" s="141"/>
      <c r="P135" s="438"/>
      <c r="Q135" s="36"/>
      <c r="R135" s="192"/>
      <c r="S135" s="36"/>
      <c r="T135" s="209"/>
      <c r="U135" s="439"/>
      <c r="V135" s="37"/>
    </row>
    <row r="136" spans="1:22" s="15" customFormat="1" ht="20" customHeight="1">
      <c r="A136" s="46" t="s">
        <v>152</v>
      </c>
      <c r="B136" s="319"/>
      <c r="C136" s="236">
        <v>48627</v>
      </c>
      <c r="D136" s="22" t="s">
        <v>80</v>
      </c>
      <c r="E136" s="179">
        <v>30.44</v>
      </c>
      <c r="F136" s="306">
        <f t="shared" si="4"/>
        <v>0</v>
      </c>
      <c r="G136" s="23" t="s">
        <v>137</v>
      </c>
      <c r="H136" s="21">
        <v>211915</v>
      </c>
      <c r="I136" s="27" t="s">
        <v>80</v>
      </c>
      <c r="J136" s="136">
        <v>27.023999999999997</v>
      </c>
      <c r="K136" s="136">
        <f t="shared" si="5"/>
        <v>0</v>
      </c>
      <c r="L136" s="327" t="s">
        <v>137</v>
      </c>
      <c r="M136" s="157" t="s">
        <v>561</v>
      </c>
      <c r="N136" s="154" t="s">
        <v>80</v>
      </c>
      <c r="O136" s="140">
        <v>27.921951219512191</v>
      </c>
      <c r="P136" s="306">
        <f t="shared" si="6"/>
        <v>0</v>
      </c>
      <c r="Q136" s="40" t="s">
        <v>137</v>
      </c>
      <c r="R136" s="186">
        <v>1423</v>
      </c>
      <c r="S136" s="27" t="s">
        <v>80</v>
      </c>
      <c r="T136" s="206">
        <v>30.92</v>
      </c>
      <c r="U136" s="136">
        <f t="shared" si="7"/>
        <v>0</v>
      </c>
      <c r="V136" s="25" t="s">
        <v>137</v>
      </c>
    </row>
    <row r="137" spans="1:22" s="15" customFormat="1" ht="20" customHeight="1">
      <c r="A137" s="46" t="s">
        <v>153</v>
      </c>
      <c r="B137" s="319"/>
      <c r="C137" s="21">
        <v>19855</v>
      </c>
      <c r="D137" s="27" t="s">
        <v>80</v>
      </c>
      <c r="E137" s="136">
        <v>2.67</v>
      </c>
      <c r="F137" s="306">
        <f t="shared" si="4"/>
        <v>0</v>
      </c>
      <c r="G137" s="25" t="s">
        <v>115</v>
      </c>
      <c r="H137" s="21">
        <v>211953</v>
      </c>
      <c r="I137" s="27" t="s">
        <v>80</v>
      </c>
      <c r="J137" s="136">
        <v>2.4359999999999995</v>
      </c>
      <c r="K137" s="136">
        <f t="shared" si="5"/>
        <v>0</v>
      </c>
      <c r="L137" s="327" t="s">
        <v>115</v>
      </c>
      <c r="M137" s="158" t="s">
        <v>562</v>
      </c>
      <c r="N137" s="80" t="s">
        <v>80</v>
      </c>
      <c r="O137" s="179">
        <v>2.428235294117647</v>
      </c>
      <c r="P137" s="306">
        <f t="shared" si="6"/>
        <v>0</v>
      </c>
      <c r="Q137" s="25" t="s">
        <v>115</v>
      </c>
      <c r="R137" s="186">
        <v>1418</v>
      </c>
      <c r="S137" s="27" t="s">
        <v>80</v>
      </c>
      <c r="T137" s="206">
        <v>2.65</v>
      </c>
      <c r="U137" s="136">
        <f t="shared" si="7"/>
        <v>0</v>
      </c>
      <c r="V137" s="25" t="s">
        <v>115</v>
      </c>
    </row>
    <row r="138" spans="1:22" s="15" customFormat="1" ht="20" customHeight="1">
      <c r="A138" s="46" t="s">
        <v>154</v>
      </c>
      <c r="B138" s="319"/>
      <c r="C138" s="21">
        <v>46289</v>
      </c>
      <c r="D138" s="27" t="s">
        <v>80</v>
      </c>
      <c r="E138" s="136">
        <v>18.420000000000002</v>
      </c>
      <c r="F138" s="306">
        <f t="shared" si="4"/>
        <v>0</v>
      </c>
      <c r="G138" s="25" t="s">
        <v>135</v>
      </c>
      <c r="H138" s="21">
        <v>211920</v>
      </c>
      <c r="I138" s="27" t="s">
        <v>80</v>
      </c>
      <c r="J138" s="136">
        <f>7.296/36*84</f>
        <v>17.024000000000001</v>
      </c>
      <c r="K138" s="136">
        <f t="shared" si="5"/>
        <v>0</v>
      </c>
      <c r="L138" s="327" t="s">
        <v>135</v>
      </c>
      <c r="M138" s="158" t="s">
        <v>563</v>
      </c>
      <c r="N138" s="80" t="s">
        <v>80</v>
      </c>
      <c r="O138" s="179">
        <v>16.503529411764703</v>
      </c>
      <c r="P138" s="306">
        <f t="shared" si="6"/>
        <v>0</v>
      </c>
      <c r="Q138" s="25" t="s">
        <v>135</v>
      </c>
      <c r="R138" s="186">
        <v>1422</v>
      </c>
      <c r="S138" s="27" t="s">
        <v>80</v>
      </c>
      <c r="T138" s="206">
        <v>18.2</v>
      </c>
      <c r="U138" s="136">
        <f t="shared" si="7"/>
        <v>0</v>
      </c>
      <c r="V138" s="25" t="s">
        <v>135</v>
      </c>
    </row>
    <row r="139" spans="1:22" s="15" customFormat="1" ht="20" customHeight="1" thickBot="1">
      <c r="A139" s="46" t="s">
        <v>155</v>
      </c>
      <c r="B139" s="319"/>
      <c r="C139" s="294">
        <v>65294</v>
      </c>
      <c r="D139" s="33" t="s">
        <v>156</v>
      </c>
      <c r="E139" s="137">
        <v>1.02</v>
      </c>
      <c r="F139" s="306">
        <f t="shared" ref="F139:F202" si="8">B139*E139</f>
        <v>0</v>
      </c>
      <c r="G139" s="31" t="s">
        <v>115</v>
      </c>
      <c r="H139" s="294">
        <v>220971</v>
      </c>
      <c r="I139" s="33" t="s">
        <v>156</v>
      </c>
      <c r="J139" s="137">
        <v>0.63600000000000001</v>
      </c>
      <c r="K139" s="136">
        <f t="shared" ref="K139:K202" si="9">B139*J139</f>
        <v>0</v>
      </c>
      <c r="L139" s="338" t="s">
        <v>115</v>
      </c>
      <c r="M139" s="277" t="s">
        <v>564</v>
      </c>
      <c r="N139" s="153" t="s">
        <v>559</v>
      </c>
      <c r="O139" s="272">
        <v>1.3857142857142859</v>
      </c>
      <c r="P139" s="306">
        <f t="shared" ref="P139:P202" si="10">B139*O139</f>
        <v>0</v>
      </c>
      <c r="Q139" s="31" t="s">
        <v>115</v>
      </c>
      <c r="R139" s="187">
        <v>1468</v>
      </c>
      <c r="S139" s="33" t="s">
        <v>393</v>
      </c>
      <c r="T139" s="208">
        <v>2.63</v>
      </c>
      <c r="U139" s="136">
        <f t="shared" ref="U139:U202" si="11">B139*T139</f>
        <v>0</v>
      </c>
      <c r="V139" s="31" t="s">
        <v>115</v>
      </c>
    </row>
    <row r="140" spans="1:22" s="15" customFormat="1" ht="20" customHeight="1">
      <c r="A140" s="275" t="s">
        <v>157</v>
      </c>
      <c r="B140" s="425"/>
      <c r="C140" s="426"/>
      <c r="D140" s="426"/>
      <c r="E140" s="426"/>
      <c r="F140" s="426"/>
      <c r="G140" s="426"/>
      <c r="H140" s="426"/>
      <c r="I140" s="426"/>
      <c r="J140" s="426"/>
      <c r="K140" s="426"/>
      <c r="L140" s="426"/>
      <c r="M140" s="426"/>
      <c r="N140" s="426"/>
      <c r="O140" s="426"/>
      <c r="P140" s="426"/>
      <c r="Q140" s="426"/>
      <c r="R140" s="426"/>
      <c r="S140" s="426"/>
      <c r="T140" s="426"/>
      <c r="U140" s="426"/>
      <c r="V140" s="427"/>
    </row>
    <row r="141" spans="1:22" s="15" customFormat="1" ht="20" customHeight="1" thickBot="1">
      <c r="A141" s="293" t="s">
        <v>158</v>
      </c>
      <c r="B141" s="428"/>
      <c r="C141" s="429"/>
      <c r="D141" s="429"/>
      <c r="E141" s="429"/>
      <c r="F141" s="429"/>
      <c r="G141" s="429"/>
      <c r="H141" s="429"/>
      <c r="I141" s="429"/>
      <c r="J141" s="429"/>
      <c r="K141" s="429"/>
      <c r="L141" s="429"/>
      <c r="M141" s="429"/>
      <c r="N141" s="429"/>
      <c r="O141" s="429"/>
      <c r="P141" s="429"/>
      <c r="Q141" s="429"/>
      <c r="R141" s="429"/>
      <c r="S141" s="429"/>
      <c r="T141" s="429"/>
      <c r="U141" s="429"/>
      <c r="V141" s="430"/>
    </row>
    <row r="142" spans="1:22" s="15" customFormat="1" ht="20" customHeight="1">
      <c r="A142" s="311" t="s">
        <v>159</v>
      </c>
      <c r="B142" s="319"/>
      <c r="C142" s="236">
        <v>51139</v>
      </c>
      <c r="D142" s="22" t="s">
        <v>80</v>
      </c>
      <c r="E142" s="179">
        <v>15.78</v>
      </c>
      <c r="F142" s="306">
        <f t="shared" si="8"/>
        <v>0</v>
      </c>
      <c r="G142" s="23" t="s">
        <v>160</v>
      </c>
      <c r="H142" s="280">
        <v>280668</v>
      </c>
      <c r="I142" s="22" t="s">
        <v>80</v>
      </c>
      <c r="J142" s="179">
        <v>13.92</v>
      </c>
      <c r="K142" s="136">
        <f t="shared" si="9"/>
        <v>0</v>
      </c>
      <c r="L142" s="339" t="s">
        <v>160</v>
      </c>
      <c r="M142" s="281" t="s">
        <v>565</v>
      </c>
      <c r="N142" s="295" t="s">
        <v>559</v>
      </c>
      <c r="O142" s="179">
        <v>21.073170731707318</v>
      </c>
      <c r="P142" s="306">
        <f t="shared" si="10"/>
        <v>0</v>
      </c>
      <c r="Q142" s="23" t="s">
        <v>160</v>
      </c>
      <c r="R142" s="296">
        <v>1324</v>
      </c>
      <c r="S142" s="22" t="s">
        <v>80</v>
      </c>
      <c r="T142" s="283">
        <v>17.100000000000001</v>
      </c>
      <c r="U142" s="136">
        <f t="shared" si="11"/>
        <v>0</v>
      </c>
      <c r="V142" s="23" t="s">
        <v>160</v>
      </c>
    </row>
    <row r="143" spans="1:22" s="15" customFormat="1" ht="20" customHeight="1">
      <c r="A143" s="46" t="s">
        <v>161</v>
      </c>
      <c r="B143" s="319"/>
      <c r="C143" s="21">
        <v>20291</v>
      </c>
      <c r="D143" s="27" t="s">
        <v>162</v>
      </c>
      <c r="E143" s="136">
        <v>2.11</v>
      </c>
      <c r="F143" s="306">
        <f t="shared" si="8"/>
        <v>0</v>
      </c>
      <c r="G143" s="25" t="s">
        <v>115</v>
      </c>
      <c r="H143" s="42">
        <v>280612</v>
      </c>
      <c r="I143" s="27" t="s">
        <v>162</v>
      </c>
      <c r="J143" s="136">
        <v>1.8239999999999998</v>
      </c>
      <c r="K143" s="136">
        <f t="shared" si="9"/>
        <v>0</v>
      </c>
      <c r="L143" s="330" t="s">
        <v>115</v>
      </c>
      <c r="M143" s="158" t="s">
        <v>566</v>
      </c>
      <c r="N143" s="80" t="s">
        <v>162</v>
      </c>
      <c r="O143" s="179">
        <v>1.9030588235294117</v>
      </c>
      <c r="P143" s="306">
        <f t="shared" si="10"/>
        <v>0</v>
      </c>
      <c r="Q143" s="25" t="s">
        <v>115</v>
      </c>
      <c r="R143" s="190">
        <v>1332</v>
      </c>
      <c r="S143" s="27" t="s">
        <v>708</v>
      </c>
      <c r="T143" s="206">
        <v>2.2200000000000002</v>
      </c>
      <c r="U143" s="136">
        <f t="shared" si="11"/>
        <v>0</v>
      </c>
      <c r="V143" s="25" t="s">
        <v>115</v>
      </c>
    </row>
    <row r="144" spans="1:22" s="15" customFormat="1" ht="20" customHeight="1">
      <c r="A144" s="46" t="s">
        <v>163</v>
      </c>
      <c r="B144" s="319"/>
      <c r="C144" s="71">
        <v>51638</v>
      </c>
      <c r="D144" s="27" t="s">
        <v>164</v>
      </c>
      <c r="E144" s="136">
        <v>13.94</v>
      </c>
      <c r="F144" s="306">
        <f t="shared" si="8"/>
        <v>0</v>
      </c>
      <c r="G144" s="25" t="s">
        <v>160</v>
      </c>
      <c r="H144" s="91">
        <v>280668</v>
      </c>
      <c r="I144" s="27" t="s">
        <v>80</v>
      </c>
      <c r="J144" s="136">
        <v>13.92</v>
      </c>
      <c r="K144" s="136">
        <f t="shared" si="9"/>
        <v>0</v>
      </c>
      <c r="L144" s="330" t="s">
        <v>160</v>
      </c>
      <c r="M144" s="159" t="s">
        <v>567</v>
      </c>
      <c r="N144" s="80" t="s">
        <v>101</v>
      </c>
      <c r="O144" s="179">
        <v>14.895</v>
      </c>
      <c r="P144" s="306">
        <f t="shared" si="10"/>
        <v>0</v>
      </c>
      <c r="Q144" s="25" t="s">
        <v>160</v>
      </c>
      <c r="R144" s="197">
        <v>1343</v>
      </c>
      <c r="S144" s="27" t="s">
        <v>89</v>
      </c>
      <c r="T144" s="206">
        <v>1</v>
      </c>
      <c r="U144" s="136">
        <f t="shared" si="11"/>
        <v>0</v>
      </c>
      <c r="V144" s="25" t="s">
        <v>160</v>
      </c>
    </row>
    <row r="145" spans="1:22" s="15" customFormat="1" ht="40" customHeight="1">
      <c r="A145" s="305" t="s">
        <v>165</v>
      </c>
      <c r="B145" s="323"/>
      <c r="C145" s="21">
        <v>13829</v>
      </c>
      <c r="D145" s="80" t="s">
        <v>164</v>
      </c>
      <c r="E145" s="136">
        <v>1.42</v>
      </c>
      <c r="F145" s="306">
        <f t="shared" si="8"/>
        <v>0</v>
      </c>
      <c r="G145" s="25" t="s">
        <v>81</v>
      </c>
      <c r="H145" s="42" t="s">
        <v>438</v>
      </c>
      <c r="I145" s="80" t="s">
        <v>393</v>
      </c>
      <c r="J145" s="136">
        <v>1.1639999999999999</v>
      </c>
      <c r="K145" s="136">
        <f t="shared" si="9"/>
        <v>0</v>
      </c>
      <c r="L145" s="330" t="s">
        <v>81</v>
      </c>
      <c r="M145" s="160" t="s">
        <v>568</v>
      </c>
      <c r="N145" s="80" t="s">
        <v>393</v>
      </c>
      <c r="O145" s="179">
        <v>1.5257142857142858</v>
      </c>
      <c r="P145" s="306">
        <f t="shared" si="10"/>
        <v>0</v>
      </c>
      <c r="Q145" s="25" t="s">
        <v>81</v>
      </c>
      <c r="R145" s="190">
        <v>12316</v>
      </c>
      <c r="S145" s="80" t="s">
        <v>393</v>
      </c>
      <c r="T145" s="206">
        <v>1.57</v>
      </c>
      <c r="U145" s="136">
        <f t="shared" si="11"/>
        <v>0</v>
      </c>
      <c r="V145" s="25" t="s">
        <v>81</v>
      </c>
    </row>
    <row r="146" spans="1:22" s="15" customFormat="1" ht="20" customHeight="1">
      <c r="A146" s="46" t="s">
        <v>166</v>
      </c>
      <c r="B146" s="319"/>
      <c r="C146" s="30">
        <v>79589</v>
      </c>
      <c r="D146" s="33" t="s">
        <v>164</v>
      </c>
      <c r="E146" s="137">
        <v>15.52</v>
      </c>
      <c r="F146" s="306">
        <f t="shared" si="8"/>
        <v>0</v>
      </c>
      <c r="G146" s="31" t="s">
        <v>115</v>
      </c>
      <c r="H146" s="42">
        <v>280780</v>
      </c>
      <c r="I146" s="27" t="s">
        <v>393</v>
      </c>
      <c r="J146" s="136">
        <v>13.872</v>
      </c>
      <c r="K146" s="136">
        <f t="shared" si="9"/>
        <v>0</v>
      </c>
      <c r="L146" s="330" t="s">
        <v>115</v>
      </c>
      <c r="M146" s="160" t="s">
        <v>569</v>
      </c>
      <c r="N146" s="80" t="s">
        <v>393</v>
      </c>
      <c r="O146" s="179">
        <v>15.929999999999998</v>
      </c>
      <c r="P146" s="306">
        <f t="shared" si="10"/>
        <v>0</v>
      </c>
      <c r="Q146" s="25" t="s">
        <v>115</v>
      </c>
      <c r="R146" s="190">
        <v>1356</v>
      </c>
      <c r="S146" s="27" t="s">
        <v>393</v>
      </c>
      <c r="T146" s="206">
        <v>17.05</v>
      </c>
      <c r="U146" s="136">
        <f t="shared" si="11"/>
        <v>0</v>
      </c>
      <c r="V146" s="25" t="s">
        <v>115</v>
      </c>
    </row>
    <row r="147" spans="1:22" s="15" customFormat="1" ht="20" customHeight="1" thickBot="1">
      <c r="A147" s="46" t="s">
        <v>167</v>
      </c>
      <c r="B147" s="319"/>
      <c r="C147" s="74">
        <v>72545</v>
      </c>
      <c r="D147" s="49" t="s">
        <v>89</v>
      </c>
      <c r="E147" s="138">
        <v>27.99</v>
      </c>
      <c r="F147" s="306">
        <f t="shared" si="8"/>
        <v>0</v>
      </c>
      <c r="G147" s="50" t="s">
        <v>160</v>
      </c>
      <c r="H147" s="48">
        <v>281564</v>
      </c>
      <c r="I147" s="49" t="s">
        <v>340</v>
      </c>
      <c r="J147" s="138">
        <v>23.652000000000001</v>
      </c>
      <c r="K147" s="136">
        <f t="shared" si="9"/>
        <v>0</v>
      </c>
      <c r="L147" s="331" t="s">
        <v>160</v>
      </c>
      <c r="M147" s="233" t="s">
        <v>570</v>
      </c>
      <c r="N147" s="125" t="s">
        <v>89</v>
      </c>
      <c r="O147" s="298">
        <v>27.437037037037033</v>
      </c>
      <c r="P147" s="306">
        <f t="shared" si="10"/>
        <v>0</v>
      </c>
      <c r="Q147" s="50" t="s">
        <v>160</v>
      </c>
      <c r="R147" s="191">
        <v>1350</v>
      </c>
      <c r="S147" s="49" t="s">
        <v>89</v>
      </c>
      <c r="T147" s="207">
        <v>31.81</v>
      </c>
      <c r="U147" s="136">
        <f t="shared" si="11"/>
        <v>0</v>
      </c>
      <c r="V147" s="50" t="s">
        <v>160</v>
      </c>
    </row>
    <row r="148" spans="1:22" s="15" customFormat="1" ht="20" customHeight="1" thickBot="1">
      <c r="A148" s="316" t="s">
        <v>168</v>
      </c>
      <c r="B148" s="322"/>
      <c r="C148" s="35"/>
      <c r="D148" s="36"/>
      <c r="E148" s="141"/>
      <c r="F148" s="306"/>
      <c r="G148" s="36"/>
      <c r="H148" s="35"/>
      <c r="I148" s="36"/>
      <c r="J148" s="141"/>
      <c r="K148" s="136"/>
      <c r="L148" s="36"/>
      <c r="M148" s="17"/>
      <c r="N148" s="18"/>
      <c r="O148" s="135"/>
      <c r="P148" s="306">
        <f t="shared" si="10"/>
        <v>0</v>
      </c>
      <c r="Q148" s="18"/>
      <c r="R148" s="192"/>
      <c r="S148" s="36"/>
      <c r="T148" s="209" t="s">
        <v>699</v>
      </c>
      <c r="U148" s="136"/>
      <c r="V148" s="37"/>
    </row>
    <row r="149" spans="1:22" s="15" customFormat="1" ht="20" customHeight="1">
      <c r="A149" s="46" t="s">
        <v>169</v>
      </c>
      <c r="B149" s="319"/>
      <c r="C149" s="21">
        <v>20294</v>
      </c>
      <c r="D149" s="27" t="s">
        <v>8</v>
      </c>
      <c r="E149" s="136">
        <v>1.4</v>
      </c>
      <c r="F149" s="306">
        <f t="shared" si="8"/>
        <v>0</v>
      </c>
      <c r="G149" s="25" t="s">
        <v>115</v>
      </c>
      <c r="H149" s="21">
        <v>280032</v>
      </c>
      <c r="I149" s="27" t="s">
        <v>156</v>
      </c>
      <c r="J149" s="136">
        <v>0.56399999999999995</v>
      </c>
      <c r="K149" s="136">
        <f t="shared" si="9"/>
        <v>0</v>
      </c>
      <c r="L149" s="327" t="s">
        <v>115</v>
      </c>
      <c r="M149" s="157" t="s">
        <v>571</v>
      </c>
      <c r="N149" s="154" t="s">
        <v>448</v>
      </c>
      <c r="O149" s="179">
        <v>1.3534883720930233</v>
      </c>
      <c r="P149" s="306">
        <f t="shared" si="10"/>
        <v>0</v>
      </c>
      <c r="Q149" s="40" t="s">
        <v>115</v>
      </c>
      <c r="R149" s="186">
        <v>12312</v>
      </c>
      <c r="S149" s="27" t="s">
        <v>162</v>
      </c>
      <c r="T149" s="206">
        <v>1.34</v>
      </c>
      <c r="U149" s="136">
        <f t="shared" si="11"/>
        <v>0</v>
      </c>
      <c r="V149" s="25" t="s">
        <v>115</v>
      </c>
    </row>
    <row r="150" spans="1:22" s="15" customFormat="1" ht="20" customHeight="1">
      <c r="A150" s="46" t="s">
        <v>170</v>
      </c>
      <c r="B150" s="319"/>
      <c r="C150" s="71">
        <v>25827</v>
      </c>
      <c r="D150" s="27" t="s">
        <v>8</v>
      </c>
      <c r="E150" s="136">
        <v>10.58</v>
      </c>
      <c r="F150" s="306">
        <f t="shared" si="8"/>
        <v>0</v>
      </c>
      <c r="G150" s="25" t="s">
        <v>160</v>
      </c>
      <c r="H150" s="21">
        <v>280297</v>
      </c>
      <c r="I150" s="27" t="s">
        <v>340</v>
      </c>
      <c r="J150" s="136">
        <f>12.396/84*48</f>
        <v>7.0834285714285716</v>
      </c>
      <c r="K150" s="136">
        <f t="shared" si="9"/>
        <v>0</v>
      </c>
      <c r="L150" s="327" t="s">
        <v>160</v>
      </c>
      <c r="M150" s="158" t="s">
        <v>572</v>
      </c>
      <c r="N150" s="80" t="s">
        <v>559</v>
      </c>
      <c r="O150" s="179">
        <v>16.349999999999998</v>
      </c>
      <c r="P150" s="306">
        <f t="shared" si="10"/>
        <v>0</v>
      </c>
      <c r="Q150" s="25" t="s">
        <v>160</v>
      </c>
      <c r="R150" s="186">
        <v>1324</v>
      </c>
      <c r="S150" s="27" t="s">
        <v>80</v>
      </c>
      <c r="T150" s="206">
        <v>17.100000000000001</v>
      </c>
      <c r="U150" s="136">
        <f t="shared" si="11"/>
        <v>0</v>
      </c>
      <c r="V150" s="25" t="s">
        <v>160</v>
      </c>
    </row>
    <row r="151" spans="1:22" s="15" customFormat="1" ht="20" customHeight="1">
      <c r="A151" s="46" t="s">
        <v>171</v>
      </c>
      <c r="B151" s="319"/>
      <c r="C151" s="71">
        <v>25826</v>
      </c>
      <c r="D151" s="27" t="s">
        <v>8</v>
      </c>
      <c r="E151" s="136">
        <v>2.46</v>
      </c>
      <c r="F151" s="306">
        <f t="shared" si="8"/>
        <v>0</v>
      </c>
      <c r="G151" s="25" t="s">
        <v>115</v>
      </c>
      <c r="H151" s="71">
        <v>280290</v>
      </c>
      <c r="I151" s="27" t="s">
        <v>340</v>
      </c>
      <c r="J151" s="136">
        <v>1.6080000000000001</v>
      </c>
      <c r="K151" s="136">
        <f t="shared" si="9"/>
        <v>0</v>
      </c>
      <c r="L151" s="327"/>
      <c r="M151" s="91" t="s">
        <v>573</v>
      </c>
      <c r="N151" s="27" t="s">
        <v>156</v>
      </c>
      <c r="O151" s="179">
        <v>0.67764705882352938</v>
      </c>
      <c r="P151" s="306">
        <f t="shared" si="10"/>
        <v>0</v>
      </c>
      <c r="Q151" s="25"/>
      <c r="R151" s="194">
        <v>1288</v>
      </c>
      <c r="S151" s="27" t="s">
        <v>706</v>
      </c>
      <c r="T151" s="206">
        <v>0.84</v>
      </c>
      <c r="U151" s="136">
        <f t="shared" si="11"/>
        <v>0</v>
      </c>
      <c r="V151" s="25" t="s">
        <v>160</v>
      </c>
    </row>
    <row r="152" spans="1:22" s="15" customFormat="1" ht="20" customHeight="1">
      <c r="A152" s="46" t="s">
        <v>172</v>
      </c>
      <c r="B152" s="319"/>
      <c r="C152" s="21">
        <v>12595</v>
      </c>
      <c r="D152" s="27" t="s">
        <v>80</v>
      </c>
      <c r="E152" s="136">
        <v>2.12</v>
      </c>
      <c r="F152" s="306">
        <f t="shared" si="8"/>
        <v>0</v>
      </c>
      <c r="G152" s="25" t="s">
        <v>115</v>
      </c>
      <c r="H152" s="21">
        <v>852251</v>
      </c>
      <c r="I152" s="27" t="s">
        <v>80</v>
      </c>
      <c r="J152" s="136">
        <v>1.8599999999999999</v>
      </c>
      <c r="K152" s="136">
        <f t="shared" si="9"/>
        <v>0</v>
      </c>
      <c r="L152" s="327" t="s">
        <v>115</v>
      </c>
      <c r="M152" s="158" t="s">
        <v>574</v>
      </c>
      <c r="N152" s="80" t="s">
        <v>80</v>
      </c>
      <c r="O152" s="179">
        <v>1.8494117647058823</v>
      </c>
      <c r="P152" s="306">
        <f t="shared" si="10"/>
        <v>0</v>
      </c>
      <c r="Q152" s="25" t="s">
        <v>115</v>
      </c>
      <c r="R152" s="186">
        <v>1358</v>
      </c>
      <c r="S152" s="27" t="s">
        <v>80</v>
      </c>
      <c r="T152" s="206">
        <v>2.34</v>
      </c>
      <c r="U152" s="136">
        <f t="shared" si="11"/>
        <v>0</v>
      </c>
      <c r="V152" s="25" t="s">
        <v>115</v>
      </c>
    </row>
    <row r="153" spans="1:22" s="15" customFormat="1" ht="20" customHeight="1">
      <c r="A153" s="46" t="s">
        <v>173</v>
      </c>
      <c r="B153" s="319"/>
      <c r="C153" s="21">
        <v>16559</v>
      </c>
      <c r="D153" s="27" t="s">
        <v>174</v>
      </c>
      <c r="E153" s="136">
        <v>20.22</v>
      </c>
      <c r="F153" s="306">
        <f t="shared" si="8"/>
        <v>0</v>
      </c>
      <c r="G153" s="25" t="s">
        <v>115</v>
      </c>
      <c r="H153" s="21">
        <v>230810</v>
      </c>
      <c r="I153" s="27" t="s">
        <v>394</v>
      </c>
      <c r="J153" s="136">
        <v>18.347999999999999</v>
      </c>
      <c r="K153" s="136">
        <f t="shared" si="9"/>
        <v>0</v>
      </c>
      <c r="L153" s="327" t="s">
        <v>115</v>
      </c>
      <c r="M153" s="158" t="s">
        <v>575</v>
      </c>
      <c r="N153" s="80" t="s">
        <v>174</v>
      </c>
      <c r="O153" s="179">
        <v>22.64</v>
      </c>
      <c r="P153" s="306">
        <f t="shared" si="10"/>
        <v>0</v>
      </c>
      <c r="Q153" s="25" t="s">
        <v>115</v>
      </c>
      <c r="R153" s="186">
        <v>2220</v>
      </c>
      <c r="S153" s="27" t="s">
        <v>174</v>
      </c>
      <c r="T153" s="206">
        <v>22.03</v>
      </c>
      <c r="U153" s="136">
        <f t="shared" si="11"/>
        <v>0</v>
      </c>
      <c r="V153" s="25" t="s">
        <v>115</v>
      </c>
    </row>
    <row r="154" spans="1:22" s="15" customFormat="1" ht="20" customHeight="1" thickBot="1">
      <c r="A154" s="46" t="s">
        <v>175</v>
      </c>
      <c r="B154" s="319"/>
      <c r="C154" s="21">
        <v>28991</v>
      </c>
      <c r="D154" s="27" t="s">
        <v>174</v>
      </c>
      <c r="E154" s="136">
        <v>42.2</v>
      </c>
      <c r="F154" s="306">
        <f t="shared" si="8"/>
        <v>0</v>
      </c>
      <c r="G154" s="25" t="s">
        <v>115</v>
      </c>
      <c r="H154" s="21">
        <v>230615</v>
      </c>
      <c r="I154" s="27" t="s">
        <v>394</v>
      </c>
      <c r="J154" s="136">
        <v>29.712</v>
      </c>
      <c r="K154" s="136">
        <f t="shared" si="9"/>
        <v>0</v>
      </c>
      <c r="L154" s="327" t="s">
        <v>115</v>
      </c>
      <c r="M154" s="233" t="s">
        <v>576</v>
      </c>
      <c r="N154" s="166" t="s">
        <v>174</v>
      </c>
      <c r="O154" s="179">
        <v>43.53846153846154</v>
      </c>
      <c r="P154" s="306">
        <f t="shared" si="10"/>
        <v>0</v>
      </c>
      <c r="Q154" s="50" t="s">
        <v>115</v>
      </c>
      <c r="R154" s="186">
        <v>2219</v>
      </c>
      <c r="S154" s="27" t="s">
        <v>174</v>
      </c>
      <c r="T154" s="206">
        <v>34.880000000000003</v>
      </c>
      <c r="U154" s="136">
        <f t="shared" si="11"/>
        <v>0</v>
      </c>
      <c r="V154" s="25" t="s">
        <v>115</v>
      </c>
    </row>
    <row r="155" spans="1:22" s="15" customFormat="1" ht="20" customHeight="1" thickBot="1">
      <c r="A155" s="313" t="s">
        <v>176</v>
      </c>
      <c r="B155" s="437"/>
      <c r="C155" s="35"/>
      <c r="D155" s="36"/>
      <c r="E155" s="141"/>
      <c r="F155" s="438"/>
      <c r="G155" s="36"/>
      <c r="H155" s="35"/>
      <c r="I155" s="36"/>
      <c r="J155" s="141"/>
      <c r="K155" s="439"/>
      <c r="L155" s="36"/>
      <c r="M155" s="35"/>
      <c r="N155" s="36"/>
      <c r="O155" s="141"/>
      <c r="P155" s="438"/>
      <c r="Q155" s="36"/>
      <c r="R155" s="192"/>
      <c r="S155" s="36"/>
      <c r="T155" s="209"/>
      <c r="U155" s="439"/>
      <c r="V155" s="37"/>
    </row>
    <row r="156" spans="1:22" s="70" customFormat="1" ht="20" customHeight="1">
      <c r="A156" s="46" t="s">
        <v>177</v>
      </c>
      <c r="B156" s="319"/>
      <c r="C156" s="21">
        <v>63036</v>
      </c>
      <c r="D156" s="27" t="s">
        <v>178</v>
      </c>
      <c r="E156" s="136">
        <v>0.54</v>
      </c>
      <c r="F156" s="306">
        <f t="shared" si="8"/>
        <v>0</v>
      </c>
      <c r="G156" s="25" t="s">
        <v>179</v>
      </c>
      <c r="H156" s="21">
        <v>122200</v>
      </c>
      <c r="I156" s="27" t="s">
        <v>183</v>
      </c>
      <c r="J156" s="136">
        <f>3.756/10</f>
        <v>0.37559999999999999</v>
      </c>
      <c r="K156" s="136">
        <f t="shared" si="9"/>
        <v>0</v>
      </c>
      <c r="L156" s="327" t="s">
        <v>179</v>
      </c>
      <c r="M156" s="228" t="s">
        <v>577</v>
      </c>
      <c r="N156" s="155" t="s">
        <v>189</v>
      </c>
      <c r="O156" s="179">
        <v>0.52799999999999991</v>
      </c>
      <c r="P156" s="306">
        <f t="shared" si="10"/>
        <v>0</v>
      </c>
      <c r="Q156" s="40" t="s">
        <v>179</v>
      </c>
      <c r="R156" s="186">
        <v>302</v>
      </c>
      <c r="S156" s="27" t="s">
        <v>183</v>
      </c>
      <c r="T156" s="206">
        <v>0.52</v>
      </c>
      <c r="U156" s="136">
        <f t="shared" si="11"/>
        <v>0</v>
      </c>
      <c r="V156" s="25" t="s">
        <v>179</v>
      </c>
    </row>
    <row r="157" spans="1:22" s="70" customFormat="1" ht="20" customHeight="1">
      <c r="A157" s="46" t="s">
        <v>180</v>
      </c>
      <c r="B157" s="319"/>
      <c r="C157" s="21">
        <v>42025</v>
      </c>
      <c r="D157" s="27" t="s">
        <v>181</v>
      </c>
      <c r="E157" s="136">
        <v>0.64</v>
      </c>
      <c r="F157" s="306">
        <f t="shared" si="8"/>
        <v>0</v>
      </c>
      <c r="G157" s="25" t="s">
        <v>179</v>
      </c>
      <c r="H157" s="21">
        <v>141044</v>
      </c>
      <c r="I157" s="27" t="s">
        <v>395</v>
      </c>
      <c r="J157" s="136">
        <v>0.48</v>
      </c>
      <c r="K157" s="136">
        <f t="shared" si="9"/>
        <v>0</v>
      </c>
      <c r="L157" s="327" t="s">
        <v>179</v>
      </c>
      <c r="M157" s="159" t="s">
        <v>578</v>
      </c>
      <c r="N157" s="156" t="s">
        <v>579</v>
      </c>
      <c r="O157" s="179">
        <v>0.82153846153846155</v>
      </c>
      <c r="P157" s="306">
        <f t="shared" si="10"/>
        <v>0</v>
      </c>
      <c r="Q157" s="25" t="s">
        <v>179</v>
      </c>
      <c r="R157" s="186">
        <v>305</v>
      </c>
      <c r="S157" s="27" t="s">
        <v>701</v>
      </c>
      <c r="T157" s="206">
        <v>0.79</v>
      </c>
      <c r="U157" s="136">
        <f t="shared" si="11"/>
        <v>0</v>
      </c>
      <c r="V157" s="25" t="s">
        <v>179</v>
      </c>
    </row>
    <row r="158" spans="1:22" s="70" customFormat="1" ht="20" customHeight="1">
      <c r="A158" s="81" t="s">
        <v>182</v>
      </c>
      <c r="B158" s="320"/>
      <c r="C158" s="21">
        <v>29687</v>
      </c>
      <c r="D158" s="27" t="s">
        <v>183</v>
      </c>
      <c r="E158" s="136">
        <v>0.55000000000000004</v>
      </c>
      <c r="F158" s="306">
        <f t="shared" si="8"/>
        <v>0</v>
      </c>
      <c r="G158" s="25" t="s">
        <v>179</v>
      </c>
      <c r="H158" s="21">
        <v>122127</v>
      </c>
      <c r="I158" s="27" t="s">
        <v>183</v>
      </c>
      <c r="J158" s="136">
        <v>0.372</v>
      </c>
      <c r="K158" s="136">
        <f t="shared" si="9"/>
        <v>0</v>
      </c>
      <c r="L158" s="327" t="s">
        <v>179</v>
      </c>
      <c r="M158" s="42"/>
      <c r="N158" s="27"/>
      <c r="O158" s="179">
        <v>0</v>
      </c>
      <c r="P158" s="306">
        <f t="shared" si="10"/>
        <v>0</v>
      </c>
      <c r="Q158" s="25" t="s">
        <v>179</v>
      </c>
      <c r="R158" s="186">
        <v>302</v>
      </c>
      <c r="S158" s="27" t="s">
        <v>183</v>
      </c>
      <c r="T158" s="206">
        <v>0.52</v>
      </c>
      <c r="U158" s="136">
        <f t="shared" si="11"/>
        <v>0</v>
      </c>
      <c r="V158" s="25" t="s">
        <v>179</v>
      </c>
    </row>
    <row r="159" spans="1:22" s="70" customFormat="1" ht="20" customHeight="1">
      <c r="A159" s="46" t="s">
        <v>184</v>
      </c>
      <c r="B159" s="319"/>
      <c r="C159" s="21">
        <v>22206</v>
      </c>
      <c r="D159" s="27"/>
      <c r="E159" s="136">
        <v>1.41</v>
      </c>
      <c r="F159" s="306">
        <f t="shared" si="8"/>
        <v>0</v>
      </c>
      <c r="G159" s="25" t="s">
        <v>185</v>
      </c>
      <c r="H159" s="21">
        <v>101463</v>
      </c>
      <c r="I159" s="27" t="s">
        <v>189</v>
      </c>
      <c r="J159" s="136">
        <v>1.3320000000000001</v>
      </c>
      <c r="K159" s="136">
        <f t="shared" si="9"/>
        <v>0</v>
      </c>
      <c r="L159" s="327" t="s">
        <v>185</v>
      </c>
      <c r="M159" s="160" t="s">
        <v>459</v>
      </c>
      <c r="N159" s="161"/>
      <c r="O159" s="21"/>
      <c r="P159" s="306">
        <f t="shared" si="10"/>
        <v>0</v>
      </c>
      <c r="Q159" s="25" t="s">
        <v>185</v>
      </c>
      <c r="R159" s="186" t="s">
        <v>714</v>
      </c>
      <c r="S159" s="27" t="s">
        <v>183</v>
      </c>
      <c r="T159" s="206">
        <v>2.23</v>
      </c>
      <c r="U159" s="136">
        <f t="shared" si="11"/>
        <v>0</v>
      </c>
      <c r="V159" s="25" t="s">
        <v>185</v>
      </c>
    </row>
    <row r="160" spans="1:22" s="70" customFormat="1" ht="20" customHeight="1">
      <c r="A160" s="46" t="s">
        <v>186</v>
      </c>
      <c r="B160" s="319"/>
      <c r="C160" s="21">
        <v>11163</v>
      </c>
      <c r="D160" s="27"/>
      <c r="E160" s="136">
        <v>1.06</v>
      </c>
      <c r="F160" s="306">
        <f t="shared" si="8"/>
        <v>0</v>
      </c>
      <c r="G160" s="25" t="s">
        <v>185</v>
      </c>
      <c r="H160" s="21">
        <v>101133</v>
      </c>
      <c r="I160" s="27" t="s">
        <v>189</v>
      </c>
      <c r="J160" s="136">
        <v>0.86399999999999999</v>
      </c>
      <c r="K160" s="136">
        <f t="shared" si="9"/>
        <v>0</v>
      </c>
      <c r="L160" s="327" t="s">
        <v>185</v>
      </c>
      <c r="M160" s="158" t="s">
        <v>580</v>
      </c>
      <c r="N160" s="151" t="s">
        <v>378</v>
      </c>
      <c r="O160" s="179">
        <v>1.0952380952380951</v>
      </c>
      <c r="P160" s="306">
        <f t="shared" si="10"/>
        <v>0</v>
      </c>
      <c r="Q160" s="25" t="s">
        <v>185</v>
      </c>
      <c r="R160" s="186">
        <v>267</v>
      </c>
      <c r="S160" s="27" t="s">
        <v>715</v>
      </c>
      <c r="T160" s="206">
        <v>1.1200000000000001</v>
      </c>
      <c r="U160" s="136">
        <f t="shared" si="11"/>
        <v>0</v>
      </c>
      <c r="V160" s="25" t="s">
        <v>185</v>
      </c>
    </row>
    <row r="161" spans="1:22" s="70" customFormat="1" ht="20" customHeight="1">
      <c r="A161" s="46" t="s">
        <v>187</v>
      </c>
      <c r="B161" s="319"/>
      <c r="C161" s="43" t="s">
        <v>14</v>
      </c>
      <c r="D161" s="44" t="s">
        <v>14</v>
      </c>
      <c r="E161" s="285" t="s">
        <v>33</v>
      </c>
      <c r="F161" s="306"/>
      <c r="G161" s="45" t="s">
        <v>14</v>
      </c>
      <c r="H161" s="21">
        <v>101463</v>
      </c>
      <c r="I161" s="27" t="s">
        <v>189</v>
      </c>
      <c r="J161" s="136">
        <v>1.3320000000000001</v>
      </c>
      <c r="K161" s="136">
        <f t="shared" si="9"/>
        <v>0</v>
      </c>
      <c r="L161" s="327" t="s">
        <v>185</v>
      </c>
      <c r="M161" s="160" t="s">
        <v>459</v>
      </c>
      <c r="N161" s="161"/>
      <c r="O161" s="179"/>
      <c r="P161" s="306">
        <f t="shared" si="10"/>
        <v>0</v>
      </c>
      <c r="Q161" s="25" t="s">
        <v>185</v>
      </c>
      <c r="R161" s="186" t="s">
        <v>716</v>
      </c>
      <c r="S161" s="27" t="s">
        <v>183</v>
      </c>
      <c r="T161" s="206">
        <v>3.86</v>
      </c>
      <c r="U161" s="136">
        <f t="shared" si="11"/>
        <v>0</v>
      </c>
      <c r="V161" s="25" t="s">
        <v>185</v>
      </c>
    </row>
    <row r="162" spans="1:22" s="70" customFormat="1" ht="20" customHeight="1">
      <c r="A162" s="46" t="s">
        <v>188</v>
      </c>
      <c r="B162" s="319"/>
      <c r="C162" s="21">
        <v>48508</v>
      </c>
      <c r="D162" s="27" t="s">
        <v>189</v>
      </c>
      <c r="E162" s="136">
        <v>1.32</v>
      </c>
      <c r="F162" s="306">
        <f t="shared" si="8"/>
        <v>0</v>
      </c>
      <c r="G162" s="25" t="s">
        <v>185</v>
      </c>
      <c r="H162" s="21" t="s">
        <v>439</v>
      </c>
      <c r="I162" s="27" t="s">
        <v>189</v>
      </c>
      <c r="J162" s="136">
        <v>1.1399999999999999</v>
      </c>
      <c r="K162" s="136">
        <f t="shared" si="9"/>
        <v>0</v>
      </c>
      <c r="L162" s="327" t="s">
        <v>185</v>
      </c>
      <c r="M162" s="158" t="s">
        <v>581</v>
      </c>
      <c r="N162" s="151" t="s">
        <v>579</v>
      </c>
      <c r="O162" s="179">
        <v>1.248</v>
      </c>
      <c r="P162" s="306">
        <f t="shared" si="10"/>
        <v>0</v>
      </c>
      <c r="Q162" s="25" t="s">
        <v>185</v>
      </c>
      <c r="R162" s="186">
        <v>261</v>
      </c>
      <c r="S162" s="27" t="s">
        <v>701</v>
      </c>
      <c r="T162" s="206">
        <v>1.4</v>
      </c>
      <c r="U162" s="136">
        <f t="shared" si="11"/>
        <v>0</v>
      </c>
      <c r="V162" s="25" t="s">
        <v>185</v>
      </c>
    </row>
    <row r="163" spans="1:22" s="70" customFormat="1" ht="20" customHeight="1">
      <c r="A163" s="46" t="s">
        <v>190</v>
      </c>
      <c r="B163" s="319"/>
      <c r="C163" s="21">
        <v>68907</v>
      </c>
      <c r="D163" s="27" t="s">
        <v>189</v>
      </c>
      <c r="E163" s="136">
        <v>1.39</v>
      </c>
      <c r="F163" s="306">
        <f t="shared" si="8"/>
        <v>0</v>
      </c>
      <c r="G163" s="25" t="s">
        <v>185</v>
      </c>
      <c r="H163" s="21">
        <v>101063</v>
      </c>
      <c r="I163" s="27" t="s">
        <v>189</v>
      </c>
      <c r="J163" s="136">
        <v>1.1519999999999999</v>
      </c>
      <c r="K163" s="136">
        <f t="shared" si="9"/>
        <v>0</v>
      </c>
      <c r="L163" s="327" t="s">
        <v>185</v>
      </c>
      <c r="M163" s="158" t="s">
        <v>582</v>
      </c>
      <c r="N163" s="151" t="s">
        <v>579</v>
      </c>
      <c r="O163" s="179">
        <v>1.4382352941176466</v>
      </c>
      <c r="P163" s="306">
        <f t="shared" si="10"/>
        <v>0</v>
      </c>
      <c r="Q163" s="25" t="s">
        <v>185</v>
      </c>
      <c r="R163" s="186">
        <v>263</v>
      </c>
      <c r="S163" s="27" t="s">
        <v>715</v>
      </c>
      <c r="T163" s="206">
        <v>1.75</v>
      </c>
      <c r="U163" s="136">
        <f t="shared" si="11"/>
        <v>0</v>
      </c>
      <c r="V163" s="25" t="s">
        <v>185</v>
      </c>
    </row>
    <row r="164" spans="1:22" s="70" customFormat="1" ht="20" customHeight="1">
      <c r="A164" s="46" t="s">
        <v>191</v>
      </c>
      <c r="B164" s="319"/>
      <c r="C164" s="21">
        <v>64139</v>
      </c>
      <c r="D164" s="27" t="s">
        <v>189</v>
      </c>
      <c r="E164" s="136">
        <v>1.98</v>
      </c>
      <c r="F164" s="306">
        <f t="shared" si="8"/>
        <v>0</v>
      </c>
      <c r="G164" s="25" t="s">
        <v>185</v>
      </c>
      <c r="H164" s="21">
        <v>104028</v>
      </c>
      <c r="I164" s="27" t="s">
        <v>189</v>
      </c>
      <c r="J164" s="136">
        <v>1.68</v>
      </c>
      <c r="K164" s="136">
        <f t="shared" si="9"/>
        <v>0</v>
      </c>
      <c r="L164" s="327" t="s">
        <v>185</v>
      </c>
      <c r="M164" s="158" t="s">
        <v>583</v>
      </c>
      <c r="N164" s="151" t="s">
        <v>579</v>
      </c>
      <c r="O164" s="179">
        <v>1.8000000000000003</v>
      </c>
      <c r="P164" s="306">
        <f t="shared" si="10"/>
        <v>0</v>
      </c>
      <c r="Q164" s="25" t="s">
        <v>185</v>
      </c>
      <c r="R164" s="186">
        <v>274</v>
      </c>
      <c r="S164" s="27" t="s">
        <v>700</v>
      </c>
      <c r="T164" s="206">
        <v>2.08</v>
      </c>
      <c r="U164" s="136">
        <f t="shared" si="11"/>
        <v>0</v>
      </c>
      <c r="V164" s="25" t="s">
        <v>185</v>
      </c>
    </row>
    <row r="165" spans="1:22" s="70" customFormat="1" ht="20" customHeight="1">
      <c r="A165" s="46" t="s">
        <v>192</v>
      </c>
      <c r="B165" s="319"/>
      <c r="C165" s="21">
        <v>64140</v>
      </c>
      <c r="D165" s="27" t="s">
        <v>189</v>
      </c>
      <c r="E165" s="136">
        <v>1.98</v>
      </c>
      <c r="F165" s="306">
        <f t="shared" si="8"/>
        <v>0</v>
      </c>
      <c r="G165" s="25" t="s">
        <v>185</v>
      </c>
      <c r="H165" s="21">
        <v>104039</v>
      </c>
      <c r="I165" s="27" t="s">
        <v>395</v>
      </c>
      <c r="J165" s="136">
        <v>1.1879999999999999</v>
      </c>
      <c r="K165" s="136">
        <f t="shared" si="9"/>
        <v>0</v>
      </c>
      <c r="L165" s="327" t="s">
        <v>185</v>
      </c>
      <c r="M165" s="158" t="s">
        <v>584</v>
      </c>
      <c r="N165" s="151" t="s">
        <v>579</v>
      </c>
      <c r="O165" s="179">
        <v>1.8239999999999996</v>
      </c>
      <c r="P165" s="306">
        <f t="shared" si="10"/>
        <v>0</v>
      </c>
      <c r="Q165" s="25" t="s">
        <v>185</v>
      </c>
      <c r="R165" s="186">
        <v>273</v>
      </c>
      <c r="S165" s="27" t="s">
        <v>700</v>
      </c>
      <c r="T165" s="206">
        <v>2.11</v>
      </c>
      <c r="U165" s="136">
        <f t="shared" si="11"/>
        <v>0</v>
      </c>
      <c r="V165" s="25" t="s">
        <v>185</v>
      </c>
    </row>
    <row r="166" spans="1:22" s="70" customFormat="1" ht="20" customHeight="1">
      <c r="A166" s="46" t="s">
        <v>193</v>
      </c>
      <c r="B166" s="319"/>
      <c r="C166" s="21">
        <v>43023</v>
      </c>
      <c r="D166" s="27" t="s">
        <v>194</v>
      </c>
      <c r="E166" s="136">
        <v>2.65</v>
      </c>
      <c r="F166" s="306">
        <f t="shared" si="8"/>
        <v>0</v>
      </c>
      <c r="G166" s="25" t="s">
        <v>185</v>
      </c>
      <c r="H166" s="21">
        <v>101507</v>
      </c>
      <c r="I166" s="27" t="s">
        <v>189</v>
      </c>
      <c r="J166" s="136">
        <v>1.728</v>
      </c>
      <c r="K166" s="136">
        <f t="shared" si="9"/>
        <v>0</v>
      </c>
      <c r="L166" s="327" t="s">
        <v>185</v>
      </c>
      <c r="M166" s="42" t="s">
        <v>585</v>
      </c>
      <c r="N166" s="27" t="s">
        <v>189</v>
      </c>
      <c r="O166" s="179">
        <v>1.9799999999999998</v>
      </c>
      <c r="P166" s="306">
        <f t="shared" si="10"/>
        <v>0</v>
      </c>
      <c r="Q166" s="25" t="s">
        <v>185</v>
      </c>
      <c r="R166" s="186">
        <v>265</v>
      </c>
      <c r="S166" s="27" t="s">
        <v>715</v>
      </c>
      <c r="T166" s="206">
        <v>2.63</v>
      </c>
      <c r="U166" s="136">
        <f t="shared" si="11"/>
        <v>0</v>
      </c>
      <c r="V166" s="25" t="s">
        <v>185</v>
      </c>
    </row>
    <row r="167" spans="1:22" s="70" customFormat="1" ht="20" customHeight="1">
      <c r="A167" s="46" t="s">
        <v>195</v>
      </c>
      <c r="B167" s="319"/>
      <c r="C167" s="21">
        <v>35272</v>
      </c>
      <c r="D167" s="27" t="s">
        <v>183</v>
      </c>
      <c r="E167" s="136">
        <v>0.38</v>
      </c>
      <c r="F167" s="306">
        <f t="shared" si="8"/>
        <v>0</v>
      </c>
      <c r="G167" s="25" t="s">
        <v>196</v>
      </c>
      <c r="H167" s="21">
        <v>999174</v>
      </c>
      <c r="I167" s="27" t="s">
        <v>183</v>
      </c>
      <c r="J167" s="136">
        <v>0.252</v>
      </c>
      <c r="K167" s="136">
        <f t="shared" si="9"/>
        <v>0</v>
      </c>
      <c r="L167" s="327" t="s">
        <v>196</v>
      </c>
      <c r="M167" s="158" t="s">
        <v>586</v>
      </c>
      <c r="N167" s="151" t="s">
        <v>183</v>
      </c>
      <c r="O167" s="179">
        <v>0.29185185185185181</v>
      </c>
      <c r="P167" s="306">
        <f t="shared" si="10"/>
        <v>0</v>
      </c>
      <c r="Q167" s="25" t="s">
        <v>196</v>
      </c>
      <c r="R167" s="186">
        <v>281</v>
      </c>
      <c r="S167" s="27" t="s">
        <v>183</v>
      </c>
      <c r="T167" s="206">
        <v>0.49</v>
      </c>
      <c r="U167" s="136">
        <f t="shared" si="11"/>
        <v>0</v>
      </c>
      <c r="V167" s="25" t="s">
        <v>196</v>
      </c>
    </row>
    <row r="168" spans="1:22" s="70" customFormat="1" ht="20" customHeight="1">
      <c r="A168" s="46" t="s">
        <v>197</v>
      </c>
      <c r="B168" s="319"/>
      <c r="C168" s="21">
        <v>42374</v>
      </c>
      <c r="D168" s="27" t="s">
        <v>183</v>
      </c>
      <c r="E168" s="136">
        <v>0.84</v>
      </c>
      <c r="F168" s="306">
        <f t="shared" si="8"/>
        <v>0</v>
      </c>
      <c r="G168" s="25" t="s">
        <v>198</v>
      </c>
      <c r="H168" s="21">
        <v>999176</v>
      </c>
      <c r="I168" s="27" t="s">
        <v>183</v>
      </c>
      <c r="J168" s="136">
        <v>0.45599999999999996</v>
      </c>
      <c r="K168" s="136">
        <f t="shared" si="9"/>
        <v>0</v>
      </c>
      <c r="L168" s="327" t="s">
        <v>198</v>
      </c>
      <c r="M168" s="158" t="s">
        <v>587</v>
      </c>
      <c r="N168" s="151" t="s">
        <v>183</v>
      </c>
      <c r="O168" s="179">
        <v>0.56159999999999999</v>
      </c>
      <c r="P168" s="306">
        <f t="shared" si="10"/>
        <v>0</v>
      </c>
      <c r="Q168" s="25" t="s">
        <v>198</v>
      </c>
      <c r="R168" s="186">
        <v>285</v>
      </c>
      <c r="S168" s="27" t="s">
        <v>183</v>
      </c>
      <c r="T168" s="206">
        <v>0.92</v>
      </c>
      <c r="U168" s="136">
        <f t="shared" si="11"/>
        <v>0</v>
      </c>
      <c r="V168" s="25" t="s">
        <v>198</v>
      </c>
    </row>
    <row r="169" spans="1:22" s="70" customFormat="1" ht="20" customHeight="1">
      <c r="A169" s="46" t="s">
        <v>199</v>
      </c>
      <c r="B169" s="319"/>
      <c r="C169" s="43" t="s">
        <v>14</v>
      </c>
      <c r="D169" s="44" t="s">
        <v>14</v>
      </c>
      <c r="E169" s="285" t="s">
        <v>33</v>
      </c>
      <c r="F169" s="306"/>
      <c r="G169" s="45" t="s">
        <v>14</v>
      </c>
      <c r="H169" s="21">
        <v>999178</v>
      </c>
      <c r="I169" s="27" t="s">
        <v>183</v>
      </c>
      <c r="J169" s="136">
        <v>0.32400000000000001</v>
      </c>
      <c r="K169" s="136">
        <f t="shared" si="9"/>
        <v>0</v>
      </c>
      <c r="L169" s="327" t="s">
        <v>196</v>
      </c>
      <c r="M169" s="229" t="s">
        <v>588</v>
      </c>
      <c r="N169" s="156" t="s">
        <v>183</v>
      </c>
      <c r="O169" s="179">
        <v>1.278904109589041</v>
      </c>
      <c r="P169" s="306">
        <f t="shared" si="10"/>
        <v>0</v>
      </c>
      <c r="Q169" s="25" t="s">
        <v>196</v>
      </c>
      <c r="R169" s="186">
        <v>284</v>
      </c>
      <c r="S169" s="27" t="s">
        <v>701</v>
      </c>
      <c r="T169" s="206">
        <v>1.37</v>
      </c>
      <c r="U169" s="136">
        <f t="shared" si="11"/>
        <v>0</v>
      </c>
      <c r="V169" s="25" t="s">
        <v>196</v>
      </c>
    </row>
    <row r="170" spans="1:22" s="70" customFormat="1" ht="20" customHeight="1">
      <c r="A170" s="46" t="s">
        <v>200</v>
      </c>
      <c r="B170" s="319"/>
      <c r="C170" s="21">
        <v>33146</v>
      </c>
      <c r="D170" s="27" t="s">
        <v>189</v>
      </c>
      <c r="E170" s="136">
        <v>0.67</v>
      </c>
      <c r="F170" s="306">
        <f t="shared" si="8"/>
        <v>0</v>
      </c>
      <c r="G170" s="25" t="s">
        <v>196</v>
      </c>
      <c r="H170" s="21">
        <v>106121</v>
      </c>
      <c r="I170" s="27" t="s">
        <v>183</v>
      </c>
      <c r="J170" s="136">
        <v>0.33600000000000002</v>
      </c>
      <c r="K170" s="136">
        <f t="shared" si="9"/>
        <v>0</v>
      </c>
      <c r="L170" s="327" t="s">
        <v>196</v>
      </c>
      <c r="M170" s="158" t="s">
        <v>589</v>
      </c>
      <c r="N170" s="151" t="s">
        <v>183</v>
      </c>
      <c r="O170" s="179">
        <v>0.60413793103448277</v>
      </c>
      <c r="P170" s="306">
        <f t="shared" si="10"/>
        <v>0</v>
      </c>
      <c r="Q170" s="25" t="s">
        <v>196</v>
      </c>
      <c r="R170" s="186">
        <v>13001</v>
      </c>
      <c r="S170" s="27" t="s">
        <v>717</v>
      </c>
      <c r="T170" s="206">
        <v>4.3600000000000003</v>
      </c>
      <c r="U170" s="136">
        <f t="shared" si="11"/>
        <v>0</v>
      </c>
      <c r="V170" s="25" t="s">
        <v>196</v>
      </c>
    </row>
    <row r="171" spans="1:22" s="70" customFormat="1" ht="20" customHeight="1">
      <c r="A171" s="46" t="s">
        <v>201</v>
      </c>
      <c r="B171" s="319"/>
      <c r="C171" s="21">
        <v>41905</v>
      </c>
      <c r="D171" s="27"/>
      <c r="E171" s="136">
        <v>13.1</v>
      </c>
      <c r="F171" s="306">
        <f t="shared" si="8"/>
        <v>0</v>
      </c>
      <c r="G171" s="25" t="s">
        <v>202</v>
      </c>
      <c r="H171" s="21">
        <v>197523</v>
      </c>
      <c r="I171" s="27" t="s">
        <v>396</v>
      </c>
      <c r="J171" s="136">
        <v>9.8399999999999981</v>
      </c>
      <c r="K171" s="136">
        <f t="shared" si="9"/>
        <v>0</v>
      </c>
      <c r="L171" s="327" t="s">
        <v>202</v>
      </c>
      <c r="M171" s="158" t="s">
        <v>590</v>
      </c>
      <c r="N171" s="151" t="s">
        <v>194</v>
      </c>
      <c r="O171" s="179">
        <v>9.8634146341463431</v>
      </c>
      <c r="P171" s="306">
        <f t="shared" si="10"/>
        <v>0</v>
      </c>
      <c r="Q171" s="25" t="s">
        <v>202</v>
      </c>
      <c r="R171" s="186">
        <v>528</v>
      </c>
      <c r="S171" s="27" t="s">
        <v>396</v>
      </c>
      <c r="T171" s="206">
        <v>12.14</v>
      </c>
      <c r="U171" s="136">
        <f t="shared" si="11"/>
        <v>0</v>
      </c>
      <c r="V171" s="25" t="s">
        <v>202</v>
      </c>
    </row>
    <row r="172" spans="1:22" s="70" customFormat="1" ht="20" customHeight="1">
      <c r="A172" s="46" t="s">
        <v>203</v>
      </c>
      <c r="B172" s="319"/>
      <c r="C172" s="21">
        <v>41906</v>
      </c>
      <c r="D172" s="27"/>
      <c r="E172" s="136">
        <v>22.24</v>
      </c>
      <c r="F172" s="306">
        <f t="shared" si="8"/>
        <v>0</v>
      </c>
      <c r="G172" s="25" t="s">
        <v>202</v>
      </c>
      <c r="H172" s="21">
        <v>197535</v>
      </c>
      <c r="I172" s="27" t="s">
        <v>396</v>
      </c>
      <c r="J172" s="136">
        <v>15.36</v>
      </c>
      <c r="K172" s="136">
        <f t="shared" si="9"/>
        <v>0</v>
      </c>
      <c r="L172" s="327" t="s">
        <v>202</v>
      </c>
      <c r="M172" s="158" t="s">
        <v>591</v>
      </c>
      <c r="N172" s="151" t="s">
        <v>194</v>
      </c>
      <c r="O172" s="179">
        <v>24.524999999999999</v>
      </c>
      <c r="P172" s="306">
        <f t="shared" si="10"/>
        <v>0</v>
      </c>
      <c r="Q172" s="25" t="s">
        <v>202</v>
      </c>
      <c r="R172" s="186">
        <v>529</v>
      </c>
      <c r="S172" s="27" t="s">
        <v>396</v>
      </c>
      <c r="T172" s="206">
        <v>20.41</v>
      </c>
      <c r="U172" s="136">
        <f t="shared" si="11"/>
        <v>0</v>
      </c>
      <c r="V172" s="25" t="s">
        <v>202</v>
      </c>
    </row>
    <row r="173" spans="1:22" s="70" customFormat="1" ht="20" customHeight="1">
      <c r="A173" s="46" t="s">
        <v>204</v>
      </c>
      <c r="B173" s="319"/>
      <c r="C173" s="21">
        <v>42644</v>
      </c>
      <c r="D173" s="27"/>
      <c r="E173" s="136">
        <v>6.7</v>
      </c>
      <c r="F173" s="306">
        <f t="shared" si="8"/>
        <v>0</v>
      </c>
      <c r="G173" s="25" t="s">
        <v>202</v>
      </c>
      <c r="H173" s="21">
        <v>197508</v>
      </c>
      <c r="I173" s="27" t="s">
        <v>396</v>
      </c>
      <c r="J173" s="136">
        <v>4.7519999999999998</v>
      </c>
      <c r="K173" s="136">
        <f t="shared" si="9"/>
        <v>0</v>
      </c>
      <c r="L173" s="327" t="s">
        <v>202</v>
      </c>
      <c r="M173" s="159" t="s">
        <v>592</v>
      </c>
      <c r="N173" s="151" t="s">
        <v>194</v>
      </c>
      <c r="O173" s="179">
        <v>4.2714285714285714</v>
      </c>
      <c r="P173" s="306">
        <f t="shared" si="10"/>
        <v>0</v>
      </c>
      <c r="Q173" s="25" t="s">
        <v>202</v>
      </c>
      <c r="R173" s="194">
        <v>524</v>
      </c>
      <c r="S173" s="27" t="s">
        <v>396</v>
      </c>
      <c r="T173" s="206">
        <v>5.99</v>
      </c>
      <c r="U173" s="136">
        <f t="shared" si="11"/>
        <v>0</v>
      </c>
      <c r="V173" s="25" t="s">
        <v>202</v>
      </c>
    </row>
    <row r="174" spans="1:22" s="70" customFormat="1" ht="20" customHeight="1">
      <c r="A174" s="46" t="s">
        <v>205</v>
      </c>
      <c r="B174" s="319"/>
      <c r="C174" s="21">
        <v>36606</v>
      </c>
      <c r="D174" s="27"/>
      <c r="E174" s="136">
        <v>10.83</v>
      </c>
      <c r="F174" s="306">
        <f t="shared" si="8"/>
        <v>0</v>
      </c>
      <c r="G174" s="25" t="s">
        <v>202</v>
      </c>
      <c r="H174" s="21">
        <v>197511</v>
      </c>
      <c r="I174" s="27" t="s">
        <v>396</v>
      </c>
      <c r="J174" s="136">
        <v>7.8840000000000003</v>
      </c>
      <c r="K174" s="136">
        <f t="shared" si="9"/>
        <v>0</v>
      </c>
      <c r="L174" s="327" t="s">
        <v>202</v>
      </c>
      <c r="M174" s="158" t="s">
        <v>593</v>
      </c>
      <c r="N174" s="151" t="s">
        <v>194</v>
      </c>
      <c r="O174" s="179">
        <v>10.542857142857143</v>
      </c>
      <c r="P174" s="306">
        <f t="shared" si="10"/>
        <v>0</v>
      </c>
      <c r="Q174" s="25" t="s">
        <v>202</v>
      </c>
      <c r="R174" s="194">
        <v>525</v>
      </c>
      <c r="S174" s="27" t="s">
        <v>396</v>
      </c>
      <c r="T174" s="206">
        <v>9.6999999999999993</v>
      </c>
      <c r="U174" s="136">
        <f t="shared" si="11"/>
        <v>0</v>
      </c>
      <c r="V174" s="25" t="s">
        <v>202</v>
      </c>
    </row>
    <row r="175" spans="1:22" s="70" customFormat="1" ht="20" customHeight="1">
      <c r="A175" s="46" t="s">
        <v>206</v>
      </c>
      <c r="B175" s="319"/>
      <c r="C175" s="21">
        <v>16912</v>
      </c>
      <c r="D175" s="27"/>
      <c r="E175" s="136">
        <v>8.76</v>
      </c>
      <c r="F175" s="306">
        <f t="shared" si="8"/>
        <v>0</v>
      </c>
      <c r="G175" s="25" t="s">
        <v>202</v>
      </c>
      <c r="H175" s="21">
        <v>197503</v>
      </c>
      <c r="I175" s="27" t="s">
        <v>396</v>
      </c>
      <c r="J175" s="136">
        <v>7.3919999999999995</v>
      </c>
      <c r="K175" s="136">
        <f t="shared" si="9"/>
        <v>0</v>
      </c>
      <c r="L175" s="327" t="s">
        <v>202</v>
      </c>
      <c r="M175" s="160" t="s">
        <v>459</v>
      </c>
      <c r="N175" s="161"/>
      <c r="O175" s="182"/>
      <c r="P175" s="306">
        <f t="shared" si="10"/>
        <v>0</v>
      </c>
      <c r="Q175" s="25" t="s">
        <v>202</v>
      </c>
      <c r="R175" s="194">
        <v>524</v>
      </c>
      <c r="S175" s="27" t="s">
        <v>396</v>
      </c>
      <c r="T175" s="206">
        <v>5.99</v>
      </c>
      <c r="U175" s="136">
        <f t="shared" si="11"/>
        <v>0</v>
      </c>
      <c r="V175" s="25" t="s">
        <v>202</v>
      </c>
    </row>
    <row r="176" spans="1:22" s="70" customFormat="1" ht="20" customHeight="1">
      <c r="A176" s="90" t="s">
        <v>207</v>
      </c>
      <c r="B176" s="319"/>
      <c r="C176" s="21">
        <v>43027</v>
      </c>
      <c r="D176" s="27"/>
      <c r="E176" s="136">
        <v>2.33</v>
      </c>
      <c r="F176" s="306">
        <f t="shared" si="8"/>
        <v>0</v>
      </c>
      <c r="G176" s="25" t="s">
        <v>202</v>
      </c>
      <c r="H176" s="21">
        <v>150128</v>
      </c>
      <c r="I176" s="27" t="s">
        <v>397</v>
      </c>
      <c r="J176" s="136">
        <v>1.68</v>
      </c>
      <c r="K176" s="136">
        <f t="shared" si="9"/>
        <v>0</v>
      </c>
      <c r="L176" s="327" t="s">
        <v>202</v>
      </c>
      <c r="M176" s="158" t="s">
        <v>594</v>
      </c>
      <c r="N176" s="151" t="s">
        <v>595</v>
      </c>
      <c r="O176" s="179">
        <v>1.952</v>
      </c>
      <c r="P176" s="306">
        <f t="shared" si="10"/>
        <v>0</v>
      </c>
      <c r="Q176" s="25" t="s">
        <v>202</v>
      </c>
      <c r="R176" s="186" t="s">
        <v>718</v>
      </c>
      <c r="S176" s="27" t="s">
        <v>719</v>
      </c>
      <c r="T176" s="206">
        <v>4.5199999999999996</v>
      </c>
      <c r="U176" s="136">
        <f t="shared" si="11"/>
        <v>0</v>
      </c>
      <c r="V176" s="25" t="s">
        <v>202</v>
      </c>
    </row>
    <row r="177" spans="1:22" s="70" customFormat="1" ht="20" customHeight="1">
      <c r="A177" s="90" t="s">
        <v>208</v>
      </c>
      <c r="B177" s="319"/>
      <c r="C177" s="21">
        <v>43028</v>
      </c>
      <c r="D177" s="27"/>
      <c r="E177" s="136">
        <v>3.65</v>
      </c>
      <c r="F177" s="306">
        <f t="shared" si="8"/>
        <v>0</v>
      </c>
      <c r="G177" s="25" t="s">
        <v>202</v>
      </c>
      <c r="H177" s="21">
        <v>150211</v>
      </c>
      <c r="I177" s="27" t="s">
        <v>397</v>
      </c>
      <c r="J177" s="136">
        <f>1.68*2</f>
        <v>3.36</v>
      </c>
      <c r="K177" s="136">
        <f t="shared" si="9"/>
        <v>0</v>
      </c>
      <c r="L177" s="327" t="s">
        <v>202</v>
      </c>
      <c r="M177" s="160" t="s">
        <v>596</v>
      </c>
      <c r="N177" s="151" t="s">
        <v>595</v>
      </c>
      <c r="O177" s="179">
        <v>3.0399999999999996</v>
      </c>
      <c r="P177" s="306">
        <f t="shared" si="10"/>
        <v>0</v>
      </c>
      <c r="Q177" s="25" t="s">
        <v>202</v>
      </c>
      <c r="R177" s="186" t="s">
        <v>720</v>
      </c>
      <c r="S177" s="27" t="s">
        <v>719</v>
      </c>
      <c r="T177" s="206">
        <v>8.36</v>
      </c>
      <c r="U177" s="136">
        <f t="shared" si="11"/>
        <v>0</v>
      </c>
      <c r="V177" s="25" t="s">
        <v>202</v>
      </c>
    </row>
    <row r="178" spans="1:22" s="70" customFormat="1" ht="20" customHeight="1">
      <c r="A178" s="90" t="s">
        <v>209</v>
      </c>
      <c r="B178" s="319"/>
      <c r="C178" s="21">
        <v>22669</v>
      </c>
      <c r="D178" s="27"/>
      <c r="E178" s="136">
        <v>6.11</v>
      </c>
      <c r="F178" s="306">
        <f t="shared" si="8"/>
        <v>0</v>
      </c>
      <c r="G178" s="25" t="s">
        <v>202</v>
      </c>
      <c r="H178" s="21">
        <v>150326</v>
      </c>
      <c r="I178" s="27" t="s">
        <v>397</v>
      </c>
      <c r="J178" s="136">
        <v>3.492</v>
      </c>
      <c r="K178" s="136">
        <f t="shared" si="9"/>
        <v>0</v>
      </c>
      <c r="L178" s="327" t="s">
        <v>202</v>
      </c>
      <c r="M178" s="160" t="s">
        <v>459</v>
      </c>
      <c r="N178" s="161"/>
      <c r="O178" s="21"/>
      <c r="P178" s="306">
        <f t="shared" si="10"/>
        <v>0</v>
      </c>
      <c r="Q178" s="25" t="s">
        <v>202</v>
      </c>
      <c r="R178" s="186">
        <v>317</v>
      </c>
      <c r="S178" s="27" t="s">
        <v>719</v>
      </c>
      <c r="T178" s="206">
        <v>2.36</v>
      </c>
      <c r="U178" s="136">
        <f t="shared" si="11"/>
        <v>0</v>
      </c>
      <c r="V178" s="25" t="s">
        <v>202</v>
      </c>
    </row>
    <row r="179" spans="1:22" s="70" customFormat="1" ht="20" customHeight="1">
      <c r="A179" s="90" t="s">
        <v>210</v>
      </c>
      <c r="B179" s="319"/>
      <c r="C179" s="21">
        <v>22809</v>
      </c>
      <c r="D179" s="27"/>
      <c r="E179" s="136">
        <v>7.82</v>
      </c>
      <c r="F179" s="306">
        <f t="shared" si="8"/>
        <v>0</v>
      </c>
      <c r="G179" s="25" t="s">
        <v>202</v>
      </c>
      <c r="H179" s="21">
        <v>150267</v>
      </c>
      <c r="I179" s="27" t="s">
        <v>397</v>
      </c>
      <c r="J179" s="136">
        <f>2.484*2</f>
        <v>4.968</v>
      </c>
      <c r="K179" s="136">
        <f t="shared" si="9"/>
        <v>0</v>
      </c>
      <c r="L179" s="327" t="s">
        <v>202</v>
      </c>
      <c r="M179" s="158" t="s">
        <v>597</v>
      </c>
      <c r="N179" s="151" t="s">
        <v>595</v>
      </c>
      <c r="O179" s="179">
        <v>6.2079999999999993</v>
      </c>
      <c r="P179" s="306">
        <f t="shared" si="10"/>
        <v>0</v>
      </c>
      <c r="Q179" s="25" t="s">
        <v>202</v>
      </c>
      <c r="R179" s="186">
        <v>13005</v>
      </c>
      <c r="S179" s="27" t="s">
        <v>717</v>
      </c>
      <c r="T179" s="206">
        <v>12.96</v>
      </c>
      <c r="U179" s="136">
        <f t="shared" si="11"/>
        <v>0</v>
      </c>
      <c r="V179" s="25" t="s">
        <v>202</v>
      </c>
    </row>
    <row r="180" spans="1:22" s="70" customFormat="1" ht="20" customHeight="1">
      <c r="A180" s="90" t="s">
        <v>211</v>
      </c>
      <c r="B180" s="319"/>
      <c r="C180" s="21">
        <v>64155</v>
      </c>
      <c r="D180" s="27"/>
      <c r="E180" s="136">
        <v>5.3</v>
      </c>
      <c r="F180" s="306">
        <f t="shared" si="8"/>
        <v>0</v>
      </c>
      <c r="G180" s="25" t="s">
        <v>202</v>
      </c>
      <c r="H180" s="21">
        <v>150267</v>
      </c>
      <c r="I180" s="27" t="s">
        <v>397</v>
      </c>
      <c r="J180" s="136">
        <f>2.484*2</f>
        <v>4.968</v>
      </c>
      <c r="K180" s="136">
        <f t="shared" si="9"/>
        <v>0</v>
      </c>
      <c r="L180" s="327" t="s">
        <v>202</v>
      </c>
      <c r="M180" s="42" t="s">
        <v>598</v>
      </c>
      <c r="N180" s="151" t="s">
        <v>595</v>
      </c>
      <c r="O180" s="179">
        <v>1.5840000000000001</v>
      </c>
      <c r="P180" s="306">
        <f t="shared" si="10"/>
        <v>0</v>
      </c>
      <c r="Q180" s="25" t="s">
        <v>202</v>
      </c>
      <c r="R180" s="186">
        <v>318</v>
      </c>
      <c r="S180" s="27" t="s">
        <v>719</v>
      </c>
      <c r="T180" s="206">
        <v>4.87</v>
      </c>
      <c r="U180" s="136">
        <f t="shared" si="11"/>
        <v>0</v>
      </c>
      <c r="V180" s="25" t="s">
        <v>202</v>
      </c>
    </row>
    <row r="181" spans="1:22" s="70" customFormat="1" ht="20" customHeight="1">
      <c r="A181" s="90" t="s">
        <v>212</v>
      </c>
      <c r="B181" s="319"/>
      <c r="C181" s="21">
        <v>58400</v>
      </c>
      <c r="D181" s="27" t="s">
        <v>178</v>
      </c>
      <c r="E181" s="136">
        <v>13.24</v>
      </c>
      <c r="F181" s="306">
        <f t="shared" si="8"/>
        <v>0</v>
      </c>
      <c r="G181" s="25" t="s">
        <v>771</v>
      </c>
      <c r="H181" s="21">
        <v>602747</v>
      </c>
      <c r="I181" s="27" t="s">
        <v>156</v>
      </c>
      <c r="J181" s="136">
        <v>0.99599999999999989</v>
      </c>
      <c r="K181" s="136">
        <f t="shared" si="9"/>
        <v>0</v>
      </c>
      <c r="L181" s="327" t="s">
        <v>214</v>
      </c>
      <c r="M181" s="42" t="s">
        <v>599</v>
      </c>
      <c r="N181" s="62"/>
      <c r="O181" s="136"/>
      <c r="P181" s="306">
        <f t="shared" si="10"/>
        <v>0</v>
      </c>
      <c r="Q181" s="25" t="s">
        <v>202</v>
      </c>
      <c r="R181" s="186">
        <v>320</v>
      </c>
      <c r="S181" s="27" t="s">
        <v>721</v>
      </c>
      <c r="T181" s="206">
        <v>10.44</v>
      </c>
      <c r="U181" s="136">
        <f t="shared" si="11"/>
        <v>0</v>
      </c>
      <c r="V181" s="25" t="s">
        <v>202</v>
      </c>
    </row>
    <row r="182" spans="1:22" s="70" customFormat="1" ht="20" customHeight="1">
      <c r="A182" s="46" t="s">
        <v>213</v>
      </c>
      <c r="B182" s="319"/>
      <c r="C182" s="21">
        <v>48656</v>
      </c>
      <c r="D182" s="27"/>
      <c r="E182" s="136">
        <v>0.99</v>
      </c>
      <c r="F182" s="306">
        <f t="shared" si="8"/>
        <v>0</v>
      </c>
      <c r="G182" s="25" t="s">
        <v>214</v>
      </c>
      <c r="H182" s="21">
        <v>155200</v>
      </c>
      <c r="I182" s="27" t="s">
        <v>395</v>
      </c>
      <c r="J182" s="136">
        <v>0.6</v>
      </c>
      <c r="K182" s="136">
        <f t="shared" si="9"/>
        <v>0</v>
      </c>
      <c r="L182" s="327" t="s">
        <v>214</v>
      </c>
      <c r="M182" s="220" t="s">
        <v>600</v>
      </c>
      <c r="N182" s="162" t="s">
        <v>579</v>
      </c>
      <c r="O182" s="179">
        <v>0.9507692307692307</v>
      </c>
      <c r="P182" s="306">
        <f t="shared" si="10"/>
        <v>0</v>
      </c>
      <c r="Q182" s="25" t="s">
        <v>214</v>
      </c>
      <c r="R182" s="186">
        <v>325</v>
      </c>
      <c r="S182" s="27" t="s">
        <v>721</v>
      </c>
      <c r="T182" s="206">
        <v>1.02</v>
      </c>
      <c r="U182" s="136">
        <f t="shared" si="11"/>
        <v>0</v>
      </c>
      <c r="V182" s="25" t="s">
        <v>214</v>
      </c>
    </row>
    <row r="183" spans="1:22" s="70" customFormat="1" ht="20" customHeight="1">
      <c r="A183" s="46" t="s">
        <v>215</v>
      </c>
      <c r="B183" s="319"/>
      <c r="C183" s="21">
        <v>48658</v>
      </c>
      <c r="D183" s="27"/>
      <c r="E183" s="136">
        <v>1.2</v>
      </c>
      <c r="F183" s="306">
        <f t="shared" si="8"/>
        <v>0</v>
      </c>
      <c r="G183" s="25" t="s">
        <v>214</v>
      </c>
      <c r="H183" s="21">
        <v>155309</v>
      </c>
      <c r="I183" s="27" t="s">
        <v>395</v>
      </c>
      <c r="J183" s="136">
        <v>0.78</v>
      </c>
      <c r="K183" s="136">
        <f t="shared" si="9"/>
        <v>0</v>
      </c>
      <c r="L183" s="327" t="s">
        <v>214</v>
      </c>
      <c r="M183" s="220" t="s">
        <v>601</v>
      </c>
      <c r="N183" s="162" t="s">
        <v>579</v>
      </c>
      <c r="O183" s="179">
        <v>1.2092307692307691</v>
      </c>
      <c r="P183" s="306">
        <f t="shared" si="10"/>
        <v>0</v>
      </c>
      <c r="Q183" s="25" t="s">
        <v>214</v>
      </c>
      <c r="R183" s="186">
        <v>326</v>
      </c>
      <c r="S183" s="27" t="s">
        <v>721</v>
      </c>
      <c r="T183" s="206">
        <v>1.38</v>
      </c>
      <c r="U183" s="136">
        <f t="shared" si="11"/>
        <v>0</v>
      </c>
      <c r="V183" s="25" t="s">
        <v>214</v>
      </c>
    </row>
    <row r="184" spans="1:22" s="70" customFormat="1" ht="20" customHeight="1">
      <c r="A184" s="46" t="s">
        <v>216</v>
      </c>
      <c r="B184" s="319"/>
      <c r="C184" s="21">
        <v>48660</v>
      </c>
      <c r="D184" s="27"/>
      <c r="E184" s="136">
        <v>1.42</v>
      </c>
      <c r="F184" s="306">
        <f t="shared" si="8"/>
        <v>0</v>
      </c>
      <c r="G184" s="25" t="s">
        <v>214</v>
      </c>
      <c r="H184" s="21">
        <v>155317</v>
      </c>
      <c r="I184" s="27" t="s">
        <v>395</v>
      </c>
      <c r="J184" s="136">
        <v>0.97199999999999998</v>
      </c>
      <c r="K184" s="136">
        <f t="shared" si="9"/>
        <v>0</v>
      </c>
      <c r="L184" s="327" t="s">
        <v>214</v>
      </c>
      <c r="M184" s="220" t="s">
        <v>602</v>
      </c>
      <c r="N184" s="162" t="s">
        <v>579</v>
      </c>
      <c r="O184" s="179">
        <v>1.4584615384615385</v>
      </c>
      <c r="P184" s="306">
        <f t="shared" si="10"/>
        <v>0</v>
      </c>
      <c r="Q184" s="25" t="s">
        <v>214</v>
      </c>
      <c r="R184" s="186">
        <v>328</v>
      </c>
      <c r="S184" s="27" t="s">
        <v>721</v>
      </c>
      <c r="T184" s="206">
        <v>1.66</v>
      </c>
      <c r="U184" s="136">
        <f t="shared" si="11"/>
        <v>0</v>
      </c>
      <c r="V184" s="25" t="s">
        <v>214</v>
      </c>
    </row>
    <row r="185" spans="1:22" s="70" customFormat="1" ht="20" customHeight="1">
      <c r="A185" s="46" t="s">
        <v>217</v>
      </c>
      <c r="B185" s="319"/>
      <c r="C185" s="21">
        <v>48662</v>
      </c>
      <c r="D185" s="27"/>
      <c r="E185" s="136">
        <v>1.88</v>
      </c>
      <c r="F185" s="306">
        <f t="shared" si="8"/>
        <v>0</v>
      </c>
      <c r="G185" s="25" t="s">
        <v>214</v>
      </c>
      <c r="H185" s="21">
        <v>155325</v>
      </c>
      <c r="I185" s="27" t="s">
        <v>395</v>
      </c>
      <c r="J185" s="136">
        <v>1.1639999999999999</v>
      </c>
      <c r="K185" s="136">
        <f t="shared" si="9"/>
        <v>0</v>
      </c>
      <c r="L185" s="327" t="s">
        <v>214</v>
      </c>
      <c r="M185" s="220" t="s">
        <v>603</v>
      </c>
      <c r="N185" s="162" t="s">
        <v>579</v>
      </c>
      <c r="O185" s="179">
        <v>1.9636363636363634</v>
      </c>
      <c r="P185" s="306">
        <f t="shared" si="10"/>
        <v>0</v>
      </c>
      <c r="Q185" s="25" t="s">
        <v>214</v>
      </c>
      <c r="R185" s="186">
        <v>330</v>
      </c>
      <c r="S185" s="27" t="s">
        <v>721</v>
      </c>
      <c r="T185" s="206">
        <v>2.58</v>
      </c>
      <c r="U185" s="136">
        <f t="shared" si="11"/>
        <v>0</v>
      </c>
      <c r="V185" s="25" t="s">
        <v>214</v>
      </c>
    </row>
    <row r="186" spans="1:22" s="70" customFormat="1" ht="20" customHeight="1">
      <c r="A186" s="46" t="s">
        <v>218</v>
      </c>
      <c r="B186" s="319"/>
      <c r="C186" s="71">
        <v>48664</v>
      </c>
      <c r="D186" s="27"/>
      <c r="E186" s="136">
        <v>2.23</v>
      </c>
      <c r="F186" s="306">
        <f t="shared" si="8"/>
        <v>0</v>
      </c>
      <c r="G186" s="25" t="s">
        <v>214</v>
      </c>
      <c r="H186" s="71">
        <v>155333</v>
      </c>
      <c r="I186" s="27" t="s">
        <v>395</v>
      </c>
      <c r="J186" s="136">
        <v>1.3440000000000001</v>
      </c>
      <c r="K186" s="136">
        <f t="shared" si="9"/>
        <v>0</v>
      </c>
      <c r="L186" s="327" t="s">
        <v>214</v>
      </c>
      <c r="M186" s="220" t="s">
        <v>604</v>
      </c>
      <c r="N186" s="162" t="s">
        <v>579</v>
      </c>
      <c r="O186" s="179">
        <v>2.0709677419354837</v>
      </c>
      <c r="P186" s="306">
        <f t="shared" si="10"/>
        <v>0</v>
      </c>
      <c r="Q186" s="25" t="s">
        <v>214</v>
      </c>
      <c r="R186" s="194">
        <v>329</v>
      </c>
      <c r="S186" s="27" t="s">
        <v>721</v>
      </c>
      <c r="T186" s="206">
        <v>2.35</v>
      </c>
      <c r="U186" s="136">
        <f t="shared" si="11"/>
        <v>0</v>
      </c>
      <c r="V186" s="25" t="s">
        <v>214</v>
      </c>
    </row>
    <row r="187" spans="1:22" s="70" customFormat="1" ht="20" customHeight="1" thickBot="1">
      <c r="A187" s="46" t="s">
        <v>219</v>
      </c>
      <c r="B187" s="319"/>
      <c r="C187" s="71">
        <v>48548</v>
      </c>
      <c r="D187" s="27"/>
      <c r="E187" s="136">
        <v>3.58</v>
      </c>
      <c r="F187" s="306">
        <f t="shared" si="8"/>
        <v>0</v>
      </c>
      <c r="G187" s="25" t="s">
        <v>214</v>
      </c>
      <c r="H187" s="71">
        <v>155417</v>
      </c>
      <c r="I187" s="27" t="s">
        <v>395</v>
      </c>
      <c r="J187" s="136">
        <v>1.9919999999999998</v>
      </c>
      <c r="K187" s="136">
        <f t="shared" si="9"/>
        <v>0</v>
      </c>
      <c r="L187" s="327" t="s">
        <v>214</v>
      </c>
      <c r="M187" s="230" t="s">
        <v>605</v>
      </c>
      <c r="N187" s="231" t="s">
        <v>579</v>
      </c>
      <c r="O187" s="179">
        <v>3.1548387096774193</v>
      </c>
      <c r="P187" s="306">
        <f t="shared" si="10"/>
        <v>0</v>
      </c>
      <c r="Q187" s="50" t="s">
        <v>214</v>
      </c>
      <c r="R187" s="194">
        <v>12106</v>
      </c>
      <c r="S187" s="27" t="s">
        <v>721</v>
      </c>
      <c r="T187" s="206">
        <v>6.2</v>
      </c>
      <c r="U187" s="136">
        <f t="shared" si="11"/>
        <v>0</v>
      </c>
      <c r="V187" s="25" t="s">
        <v>214</v>
      </c>
    </row>
    <row r="188" spans="1:22" s="15" customFormat="1" ht="20" customHeight="1" thickBot="1">
      <c r="A188" s="313" t="s">
        <v>220</v>
      </c>
      <c r="B188" s="437"/>
      <c r="C188" s="35"/>
      <c r="D188" s="36"/>
      <c r="E188" s="141"/>
      <c r="F188" s="438"/>
      <c r="G188" s="36"/>
      <c r="H188" s="35"/>
      <c r="I188" s="36"/>
      <c r="J188" s="141"/>
      <c r="K188" s="439"/>
      <c r="L188" s="36"/>
      <c r="M188" s="35"/>
      <c r="N188" s="36"/>
      <c r="O188" s="141"/>
      <c r="P188" s="438"/>
      <c r="Q188" s="36"/>
      <c r="R188" s="192"/>
      <c r="S188" s="36"/>
      <c r="T188" s="209"/>
      <c r="U188" s="439"/>
      <c r="V188" s="37"/>
    </row>
    <row r="189" spans="1:22" s="70" customFormat="1" ht="20" customHeight="1">
      <c r="A189" s="46" t="s">
        <v>221</v>
      </c>
      <c r="B189" s="319"/>
      <c r="C189" s="21" t="s">
        <v>222</v>
      </c>
      <c r="D189" s="27" t="s">
        <v>61</v>
      </c>
      <c r="E189" s="136">
        <v>1.39</v>
      </c>
      <c r="F189" s="306">
        <f t="shared" si="8"/>
        <v>0</v>
      </c>
      <c r="G189" s="25" t="s">
        <v>223</v>
      </c>
      <c r="H189" s="21">
        <v>483602</v>
      </c>
      <c r="I189" s="27" t="s">
        <v>226</v>
      </c>
      <c r="J189" s="136">
        <f>1.236*4</f>
        <v>4.944</v>
      </c>
      <c r="K189" s="136">
        <f t="shared" si="9"/>
        <v>0</v>
      </c>
      <c r="L189" s="327" t="s">
        <v>223</v>
      </c>
      <c r="M189" s="157" t="s">
        <v>606</v>
      </c>
      <c r="N189" s="155" t="s">
        <v>345</v>
      </c>
      <c r="O189" s="140">
        <v>1.5696000000000001</v>
      </c>
      <c r="P189" s="306">
        <f t="shared" si="10"/>
        <v>0</v>
      </c>
      <c r="Q189" s="40" t="s">
        <v>223</v>
      </c>
      <c r="R189" s="186">
        <v>167</v>
      </c>
      <c r="S189" s="27" t="s">
        <v>19</v>
      </c>
      <c r="T189" s="206">
        <v>1.7</v>
      </c>
      <c r="U189" s="136">
        <f t="shared" si="11"/>
        <v>0</v>
      </c>
      <c r="V189" s="25" t="s">
        <v>223</v>
      </c>
    </row>
    <row r="190" spans="1:22" s="70" customFormat="1" ht="20" customHeight="1">
      <c r="A190" s="46" t="s">
        <v>224</v>
      </c>
      <c r="B190" s="319"/>
      <c r="C190" s="83" t="s">
        <v>225</v>
      </c>
      <c r="D190" s="27" t="s">
        <v>226</v>
      </c>
      <c r="E190" s="136">
        <v>1.5</v>
      </c>
      <c r="F190" s="306">
        <f t="shared" si="8"/>
        <v>0</v>
      </c>
      <c r="G190" s="25" t="s">
        <v>223</v>
      </c>
      <c r="H190" s="83">
        <v>487108</v>
      </c>
      <c r="I190" s="27" t="s">
        <v>226</v>
      </c>
      <c r="J190" s="136">
        <f>1.716*2</f>
        <v>3.4319999999999999</v>
      </c>
      <c r="K190" s="136">
        <f t="shared" si="9"/>
        <v>0</v>
      </c>
      <c r="L190" s="327" t="s">
        <v>223</v>
      </c>
      <c r="M190" s="159" t="s">
        <v>607</v>
      </c>
      <c r="N190" s="151" t="s">
        <v>345</v>
      </c>
      <c r="O190" s="179">
        <v>1.9846153846153844</v>
      </c>
      <c r="P190" s="306">
        <f t="shared" si="10"/>
        <v>0</v>
      </c>
      <c r="Q190" s="25" t="s">
        <v>223</v>
      </c>
      <c r="R190" s="186" t="s">
        <v>722</v>
      </c>
      <c r="S190" s="27" t="s">
        <v>345</v>
      </c>
      <c r="T190" s="206">
        <v>1.37</v>
      </c>
      <c r="U190" s="136">
        <f t="shared" si="11"/>
        <v>0</v>
      </c>
      <c r="V190" s="25" t="s">
        <v>223</v>
      </c>
    </row>
    <row r="191" spans="1:22" s="70" customFormat="1" ht="20" customHeight="1">
      <c r="A191" s="46" t="s">
        <v>227</v>
      </c>
      <c r="B191" s="319"/>
      <c r="C191" s="83" t="s">
        <v>228</v>
      </c>
      <c r="D191" s="27" t="s">
        <v>61</v>
      </c>
      <c r="E191" s="136">
        <v>0.91</v>
      </c>
      <c r="F191" s="306">
        <f t="shared" si="8"/>
        <v>0</v>
      </c>
      <c r="G191" s="25" t="s">
        <v>229</v>
      </c>
      <c r="H191" s="83">
        <v>487421</v>
      </c>
      <c r="I191" s="27" t="s">
        <v>226</v>
      </c>
      <c r="J191" s="136">
        <v>1.044</v>
      </c>
      <c r="K191" s="136">
        <f t="shared" si="9"/>
        <v>0</v>
      </c>
      <c r="L191" s="327" t="s">
        <v>229</v>
      </c>
      <c r="M191" s="159" t="s">
        <v>608</v>
      </c>
      <c r="N191" s="151" t="s">
        <v>345</v>
      </c>
      <c r="O191" s="179">
        <v>1.1430769230769229</v>
      </c>
      <c r="P191" s="306">
        <f t="shared" si="10"/>
        <v>0</v>
      </c>
      <c r="Q191" s="25" t="s">
        <v>229</v>
      </c>
      <c r="R191" s="186" t="s">
        <v>723</v>
      </c>
      <c r="S191" s="27" t="s">
        <v>19</v>
      </c>
      <c r="T191" s="206">
        <v>0.85</v>
      </c>
      <c r="U191" s="136">
        <f t="shared" si="11"/>
        <v>0</v>
      </c>
      <c r="V191" s="25" t="s">
        <v>229</v>
      </c>
    </row>
    <row r="192" spans="1:22" s="70" customFormat="1" ht="20" customHeight="1">
      <c r="A192" s="317" t="s">
        <v>230</v>
      </c>
      <c r="B192" s="324"/>
      <c r="C192" s="21">
        <v>64235</v>
      </c>
      <c r="D192" s="27" t="s">
        <v>181</v>
      </c>
      <c r="E192" s="136">
        <v>4.99</v>
      </c>
      <c r="F192" s="306">
        <f t="shared" si="8"/>
        <v>0</v>
      </c>
      <c r="G192" s="25" t="s">
        <v>202</v>
      </c>
      <c r="H192" s="21">
        <v>525402</v>
      </c>
      <c r="I192" s="27" t="s">
        <v>189</v>
      </c>
      <c r="J192" s="136">
        <v>4.3440000000000003</v>
      </c>
      <c r="K192" s="136">
        <f t="shared" si="9"/>
        <v>0</v>
      </c>
      <c r="L192" s="327" t="s">
        <v>202</v>
      </c>
      <c r="M192" s="159" t="s">
        <v>609</v>
      </c>
      <c r="N192" s="156" t="s">
        <v>345</v>
      </c>
      <c r="O192" s="179">
        <v>4.9499999999999984</v>
      </c>
      <c r="P192" s="306">
        <f t="shared" si="10"/>
        <v>0</v>
      </c>
      <c r="Q192" s="25" t="s">
        <v>202</v>
      </c>
      <c r="R192" s="186">
        <v>1048</v>
      </c>
      <c r="S192" s="27" t="s">
        <v>345</v>
      </c>
      <c r="T192" s="206">
        <v>5.35</v>
      </c>
      <c r="U192" s="136">
        <f t="shared" si="11"/>
        <v>0</v>
      </c>
      <c r="V192" s="25" t="s">
        <v>202</v>
      </c>
    </row>
    <row r="193" spans="1:22" s="70" customFormat="1" ht="29" customHeight="1" thickBot="1">
      <c r="A193" s="483" t="s">
        <v>231</v>
      </c>
      <c r="B193" s="431"/>
      <c r="C193" s="432"/>
      <c r="D193" s="405"/>
      <c r="E193" s="410"/>
      <c r="F193" s="419"/>
      <c r="G193" s="408"/>
      <c r="H193" s="432"/>
      <c r="I193" s="405"/>
      <c r="J193" s="410"/>
      <c r="K193" s="137"/>
      <c r="L193" s="433"/>
      <c r="M193" s="434"/>
      <c r="N193" s="405"/>
      <c r="O193" s="137"/>
      <c r="P193" s="419"/>
      <c r="Q193" s="408"/>
      <c r="R193" s="435"/>
      <c r="S193" s="405"/>
      <c r="T193" s="436"/>
      <c r="U193" s="137"/>
      <c r="V193" s="408"/>
    </row>
    <row r="194" spans="1:22" s="15" customFormat="1" ht="20" customHeight="1" thickBot="1">
      <c r="A194" s="309" t="s">
        <v>232</v>
      </c>
      <c r="B194" s="437"/>
      <c r="C194" s="35"/>
      <c r="D194" s="36"/>
      <c r="E194" s="141"/>
      <c r="F194" s="438"/>
      <c r="G194" s="36"/>
      <c r="H194" s="35"/>
      <c r="I194" s="36"/>
      <c r="J194" s="141"/>
      <c r="K194" s="439"/>
      <c r="L194" s="36"/>
      <c r="M194" s="35"/>
      <c r="N194" s="36"/>
      <c r="O194" s="141"/>
      <c r="P194" s="438"/>
      <c r="Q194" s="36"/>
      <c r="R194" s="192"/>
      <c r="S194" s="36"/>
      <c r="T194" s="209"/>
      <c r="U194" s="439"/>
      <c r="V194" s="37"/>
    </row>
    <row r="195" spans="1:22" s="70" customFormat="1" ht="20" customHeight="1">
      <c r="A195" s="46" t="s">
        <v>233</v>
      </c>
      <c r="B195" s="420"/>
      <c r="C195" s="236">
        <v>68250</v>
      </c>
      <c r="D195" s="22" t="s">
        <v>8</v>
      </c>
      <c r="E195" s="179">
        <v>1.1200000000000001</v>
      </c>
      <c r="F195" s="306">
        <f t="shared" si="8"/>
        <v>0</v>
      </c>
      <c r="G195" s="23" t="s">
        <v>234</v>
      </c>
      <c r="H195" s="280">
        <v>605063</v>
      </c>
      <c r="I195" s="22" t="s">
        <v>156</v>
      </c>
      <c r="J195" s="179">
        <v>0.76800000000000002</v>
      </c>
      <c r="K195" s="179">
        <f t="shared" si="9"/>
        <v>0</v>
      </c>
      <c r="L195" s="334" t="s">
        <v>234</v>
      </c>
      <c r="M195" s="281" t="s">
        <v>610</v>
      </c>
      <c r="N195" s="295" t="s">
        <v>514</v>
      </c>
      <c r="O195" s="140">
        <v>1.0720000000000001</v>
      </c>
      <c r="P195" s="306">
        <f t="shared" si="10"/>
        <v>0</v>
      </c>
      <c r="Q195" s="23" t="s">
        <v>234</v>
      </c>
      <c r="R195" s="282">
        <v>11857</v>
      </c>
      <c r="S195" s="22" t="s">
        <v>612</v>
      </c>
      <c r="T195" s="283">
        <v>0.54</v>
      </c>
      <c r="U195" s="179">
        <f t="shared" si="11"/>
        <v>0</v>
      </c>
      <c r="V195" s="23" t="s">
        <v>234</v>
      </c>
    </row>
    <row r="196" spans="1:22" s="70" customFormat="1" ht="20" customHeight="1">
      <c r="A196" s="46" t="s">
        <v>235</v>
      </c>
      <c r="B196" s="319"/>
      <c r="C196" s="21">
        <v>61331</v>
      </c>
      <c r="D196" s="27" t="s">
        <v>181</v>
      </c>
      <c r="E196" s="136">
        <v>0.28000000000000003</v>
      </c>
      <c r="F196" s="306">
        <f t="shared" si="8"/>
        <v>0</v>
      </c>
      <c r="G196" s="25" t="s">
        <v>236</v>
      </c>
      <c r="H196" s="42" t="s">
        <v>398</v>
      </c>
      <c r="I196" s="27" t="s">
        <v>156</v>
      </c>
      <c r="J196" s="136">
        <f>1.2/8</f>
        <v>0.15</v>
      </c>
      <c r="K196" s="136">
        <f t="shared" si="9"/>
        <v>0</v>
      </c>
      <c r="L196" s="327" t="s">
        <v>236</v>
      </c>
      <c r="M196" s="220" t="s">
        <v>611</v>
      </c>
      <c r="N196" s="163" t="s">
        <v>612</v>
      </c>
      <c r="O196" s="179">
        <v>0.29538461538461536</v>
      </c>
      <c r="P196" s="306">
        <f t="shared" si="10"/>
        <v>0</v>
      </c>
      <c r="Q196" s="25" t="s">
        <v>236</v>
      </c>
      <c r="R196" s="186">
        <v>1728</v>
      </c>
      <c r="S196" s="27" t="s">
        <v>612</v>
      </c>
      <c r="T196" s="206">
        <v>0.25</v>
      </c>
      <c r="U196" s="136">
        <f t="shared" si="11"/>
        <v>0</v>
      </c>
      <c r="V196" s="25" t="s">
        <v>236</v>
      </c>
    </row>
    <row r="197" spans="1:22" s="70" customFormat="1" ht="20" customHeight="1">
      <c r="A197" s="90" t="s">
        <v>237</v>
      </c>
      <c r="B197" s="319"/>
      <c r="C197" s="21">
        <v>23535</v>
      </c>
      <c r="D197" s="27" t="s">
        <v>181</v>
      </c>
      <c r="E197" s="136">
        <v>2.15</v>
      </c>
      <c r="F197" s="306">
        <f t="shared" si="8"/>
        <v>0</v>
      </c>
      <c r="G197" s="25" t="s">
        <v>238</v>
      </c>
      <c r="H197" s="42">
        <v>682522</v>
      </c>
      <c r="I197" s="27" t="s">
        <v>399</v>
      </c>
      <c r="J197" s="136">
        <v>1.3919999999999999</v>
      </c>
      <c r="K197" s="136">
        <f t="shared" si="9"/>
        <v>0</v>
      </c>
      <c r="L197" s="327" t="s">
        <v>238</v>
      </c>
      <c r="M197" s="160" t="s">
        <v>613</v>
      </c>
      <c r="N197" s="161" t="s">
        <v>156</v>
      </c>
      <c r="O197" s="179">
        <v>2.415</v>
      </c>
      <c r="P197" s="306">
        <f t="shared" si="10"/>
        <v>0</v>
      </c>
      <c r="Q197" s="25" t="s">
        <v>238</v>
      </c>
      <c r="R197" s="186">
        <v>1631</v>
      </c>
      <c r="S197" s="27" t="s">
        <v>724</v>
      </c>
      <c r="T197" s="206">
        <v>2.63</v>
      </c>
      <c r="U197" s="136">
        <f t="shared" si="11"/>
        <v>0</v>
      </c>
      <c r="V197" s="25" t="s">
        <v>238</v>
      </c>
    </row>
    <row r="198" spans="1:22" s="70" customFormat="1" ht="20" customHeight="1">
      <c r="A198" s="90" t="s">
        <v>239</v>
      </c>
      <c r="B198" s="319"/>
      <c r="C198" s="21">
        <v>23536</v>
      </c>
      <c r="D198" s="27" t="s">
        <v>181</v>
      </c>
      <c r="E198" s="136">
        <v>1.88</v>
      </c>
      <c r="F198" s="306">
        <f t="shared" si="8"/>
        <v>0</v>
      </c>
      <c r="G198" s="25" t="s">
        <v>240</v>
      </c>
      <c r="H198" s="42">
        <v>690327</v>
      </c>
      <c r="I198" s="27" t="s">
        <v>400</v>
      </c>
      <c r="J198" s="136">
        <f>1.74/10</f>
        <v>0.17399999999999999</v>
      </c>
      <c r="K198" s="136">
        <f t="shared" si="9"/>
        <v>0</v>
      </c>
      <c r="L198" s="327" t="s">
        <v>240</v>
      </c>
      <c r="M198" s="158" t="s">
        <v>614</v>
      </c>
      <c r="N198" s="80" t="s">
        <v>156</v>
      </c>
      <c r="O198" s="179">
        <v>2.9249999999999998</v>
      </c>
      <c r="P198" s="306">
        <f t="shared" si="10"/>
        <v>0</v>
      </c>
      <c r="Q198" s="25" t="s">
        <v>240</v>
      </c>
      <c r="R198" s="186">
        <v>1632</v>
      </c>
      <c r="S198" s="27" t="s">
        <v>724</v>
      </c>
      <c r="T198" s="206">
        <v>0.37</v>
      </c>
      <c r="U198" s="136">
        <f t="shared" si="11"/>
        <v>0</v>
      </c>
      <c r="V198" s="25" t="s">
        <v>240</v>
      </c>
    </row>
    <row r="199" spans="1:22" s="70" customFormat="1" ht="20" customHeight="1">
      <c r="A199" s="90" t="s">
        <v>241</v>
      </c>
      <c r="B199" s="319"/>
      <c r="C199" s="21">
        <v>64190</v>
      </c>
      <c r="D199" s="27" t="s">
        <v>242</v>
      </c>
      <c r="E199" s="136">
        <v>1.81</v>
      </c>
      <c r="F199" s="306">
        <f t="shared" si="8"/>
        <v>0</v>
      </c>
      <c r="G199" s="25" t="s">
        <v>214</v>
      </c>
      <c r="H199" s="42">
        <v>703508</v>
      </c>
      <c r="I199" s="27" t="s">
        <v>400</v>
      </c>
      <c r="J199" s="136">
        <v>0.80400000000000005</v>
      </c>
      <c r="K199" s="136">
        <f t="shared" si="9"/>
        <v>0</v>
      </c>
      <c r="L199" s="327" t="s">
        <v>214</v>
      </c>
      <c r="M199" s="159" t="s">
        <v>615</v>
      </c>
      <c r="N199" s="65" t="s">
        <v>400</v>
      </c>
      <c r="O199" s="179">
        <v>1.0880000000000001</v>
      </c>
      <c r="P199" s="306">
        <f t="shared" si="10"/>
        <v>0</v>
      </c>
      <c r="Q199" s="25" t="s">
        <v>214</v>
      </c>
      <c r="R199" s="186">
        <v>1846</v>
      </c>
      <c r="S199" s="27" t="s">
        <v>612</v>
      </c>
      <c r="T199" s="206">
        <v>0.89</v>
      </c>
      <c r="U199" s="136">
        <f t="shared" si="11"/>
        <v>0</v>
      </c>
      <c r="V199" s="25" t="s">
        <v>214</v>
      </c>
    </row>
    <row r="200" spans="1:22" s="70" customFormat="1" ht="20" customHeight="1">
      <c r="A200" s="90" t="s">
        <v>243</v>
      </c>
      <c r="B200" s="319"/>
      <c r="C200" s="21">
        <v>64189</v>
      </c>
      <c r="D200" s="27" t="s">
        <v>242</v>
      </c>
      <c r="E200" s="136">
        <v>1.2</v>
      </c>
      <c r="F200" s="306">
        <f t="shared" si="8"/>
        <v>0</v>
      </c>
      <c r="G200" s="25" t="s">
        <v>214</v>
      </c>
      <c r="H200" s="42">
        <v>703519</v>
      </c>
      <c r="I200" s="27" t="s">
        <v>400</v>
      </c>
      <c r="J200" s="136">
        <v>0.49199999999999994</v>
      </c>
      <c r="K200" s="136">
        <f t="shared" si="9"/>
        <v>0</v>
      </c>
      <c r="L200" s="327" t="s">
        <v>214</v>
      </c>
      <c r="M200" s="42" t="s">
        <v>616</v>
      </c>
      <c r="N200" s="27" t="s">
        <v>156</v>
      </c>
      <c r="O200" s="179">
        <v>0.7360000000000001</v>
      </c>
      <c r="P200" s="306">
        <f t="shared" si="10"/>
        <v>0</v>
      </c>
      <c r="Q200" s="25" t="s">
        <v>214</v>
      </c>
      <c r="R200" s="186">
        <v>1843</v>
      </c>
      <c r="S200" s="27" t="s">
        <v>719</v>
      </c>
      <c r="T200" s="206">
        <v>0.28999999999999998</v>
      </c>
      <c r="U200" s="136">
        <f t="shared" si="11"/>
        <v>0</v>
      </c>
      <c r="V200" s="25" t="s">
        <v>214</v>
      </c>
    </row>
    <row r="201" spans="1:22" s="70" customFormat="1" ht="20" customHeight="1">
      <c r="A201" s="90" t="s">
        <v>244</v>
      </c>
      <c r="B201" s="319"/>
      <c r="C201" s="21">
        <v>59936</v>
      </c>
      <c r="D201" s="27" t="s">
        <v>156</v>
      </c>
      <c r="E201" s="136">
        <v>0.88</v>
      </c>
      <c r="F201" s="306">
        <f t="shared" si="8"/>
        <v>0</v>
      </c>
      <c r="G201" s="25" t="s">
        <v>214</v>
      </c>
      <c r="H201" s="42">
        <v>701345</v>
      </c>
      <c r="I201" s="27" t="s">
        <v>156</v>
      </c>
      <c r="J201" s="136">
        <v>0.94799999999999995</v>
      </c>
      <c r="K201" s="136">
        <f t="shared" si="9"/>
        <v>0</v>
      </c>
      <c r="L201" s="327" t="s">
        <v>214</v>
      </c>
      <c r="M201" s="42" t="s">
        <v>617</v>
      </c>
      <c r="N201" s="27" t="s">
        <v>156</v>
      </c>
      <c r="O201" s="179">
        <v>0.43200000000000005</v>
      </c>
      <c r="P201" s="306">
        <f t="shared" si="10"/>
        <v>0</v>
      </c>
      <c r="Q201" s="25" t="s">
        <v>214</v>
      </c>
      <c r="R201" s="186">
        <v>13135</v>
      </c>
      <c r="S201" s="27" t="s">
        <v>725</v>
      </c>
      <c r="T201" s="206">
        <v>2.38</v>
      </c>
      <c r="U201" s="136">
        <f t="shared" si="11"/>
        <v>0</v>
      </c>
      <c r="V201" s="25" t="s">
        <v>214</v>
      </c>
    </row>
    <row r="202" spans="1:22" s="70" customFormat="1" ht="20" customHeight="1">
      <c r="A202" s="46" t="s">
        <v>245</v>
      </c>
      <c r="B202" s="319"/>
      <c r="C202" s="21">
        <v>11462</v>
      </c>
      <c r="D202" s="27" t="s">
        <v>246</v>
      </c>
      <c r="E202" s="136">
        <v>0.78</v>
      </c>
      <c r="F202" s="306">
        <f t="shared" si="8"/>
        <v>0</v>
      </c>
      <c r="G202" s="25" t="s">
        <v>214</v>
      </c>
      <c r="H202" s="42">
        <v>307009</v>
      </c>
      <c r="I202" s="27" t="s">
        <v>246</v>
      </c>
      <c r="J202" s="136">
        <v>0.68399999999999994</v>
      </c>
      <c r="K202" s="136">
        <f t="shared" si="9"/>
        <v>0</v>
      </c>
      <c r="L202" s="327" t="s">
        <v>214</v>
      </c>
      <c r="M202" s="158" t="s">
        <v>618</v>
      </c>
      <c r="N202" s="151" t="s">
        <v>246</v>
      </c>
      <c r="O202" s="179">
        <v>0.70243902439024386</v>
      </c>
      <c r="P202" s="306">
        <f t="shared" si="10"/>
        <v>0</v>
      </c>
      <c r="Q202" s="25" t="s">
        <v>214</v>
      </c>
      <c r="R202" s="186">
        <v>1669</v>
      </c>
      <c r="S202" s="27" t="s">
        <v>246</v>
      </c>
      <c r="T202" s="206">
        <v>0.9</v>
      </c>
      <c r="U202" s="136">
        <f t="shared" si="11"/>
        <v>0</v>
      </c>
      <c r="V202" s="25" t="s">
        <v>214</v>
      </c>
    </row>
    <row r="203" spans="1:22" s="70" customFormat="1" ht="20" customHeight="1">
      <c r="A203" s="46" t="s">
        <v>247</v>
      </c>
      <c r="B203" s="319"/>
      <c r="C203" s="21">
        <v>11463</v>
      </c>
      <c r="D203" s="27" t="s">
        <v>246</v>
      </c>
      <c r="E203" s="136">
        <v>1.56</v>
      </c>
      <c r="F203" s="306">
        <f t="shared" ref="F203:F222" si="12">B203*E203</f>
        <v>0</v>
      </c>
      <c r="G203" s="25" t="s">
        <v>214</v>
      </c>
      <c r="H203" s="42">
        <v>307058</v>
      </c>
      <c r="I203" s="27" t="s">
        <v>246</v>
      </c>
      <c r="J203" s="136">
        <v>1.3559999999999999</v>
      </c>
      <c r="K203" s="136">
        <f t="shared" ref="K203:K222" si="13">B203*J203</f>
        <v>0</v>
      </c>
      <c r="L203" s="327" t="s">
        <v>214</v>
      </c>
      <c r="M203" s="158" t="s">
        <v>619</v>
      </c>
      <c r="N203" s="151" t="s">
        <v>246</v>
      </c>
      <c r="O203" s="179">
        <v>1.4048780487804877</v>
      </c>
      <c r="P203" s="306">
        <f t="shared" ref="P203:P222" si="14">B203*O203</f>
        <v>0</v>
      </c>
      <c r="Q203" s="25" t="s">
        <v>214</v>
      </c>
      <c r="R203" s="186">
        <v>1671</v>
      </c>
      <c r="S203" s="27" t="s">
        <v>246</v>
      </c>
      <c r="T203" s="206">
        <v>1.85</v>
      </c>
      <c r="U203" s="136">
        <f t="shared" ref="U203:U222" si="15">B203*T203</f>
        <v>0</v>
      </c>
      <c r="V203" s="25" t="s">
        <v>214</v>
      </c>
    </row>
    <row r="204" spans="1:22" s="70" customFormat="1" ht="20" customHeight="1">
      <c r="A204" s="46" t="s">
        <v>248</v>
      </c>
      <c r="B204" s="319"/>
      <c r="C204" s="21">
        <v>11464</v>
      </c>
      <c r="D204" s="27" t="s">
        <v>246</v>
      </c>
      <c r="E204" s="136">
        <v>2.2799999999999998</v>
      </c>
      <c r="F204" s="306">
        <f t="shared" si="12"/>
        <v>0</v>
      </c>
      <c r="G204" s="25" t="s">
        <v>214</v>
      </c>
      <c r="H204" s="42">
        <v>307060</v>
      </c>
      <c r="I204" s="27" t="s">
        <v>246</v>
      </c>
      <c r="J204" s="136">
        <v>1.9919999999999998</v>
      </c>
      <c r="K204" s="136">
        <f t="shared" si="13"/>
        <v>0</v>
      </c>
      <c r="L204" s="327" t="s">
        <v>214</v>
      </c>
      <c r="M204" s="158" t="s">
        <v>620</v>
      </c>
      <c r="N204" s="151" t="s">
        <v>246</v>
      </c>
      <c r="O204" s="179">
        <v>2.2864864864864862</v>
      </c>
      <c r="P204" s="306">
        <f t="shared" si="14"/>
        <v>0</v>
      </c>
      <c r="Q204" s="25" t="s">
        <v>214</v>
      </c>
      <c r="R204" s="186">
        <v>1673</v>
      </c>
      <c r="S204" s="27" t="s">
        <v>246</v>
      </c>
      <c r="T204" s="206">
        <v>2.71</v>
      </c>
      <c r="U204" s="136">
        <f t="shared" si="15"/>
        <v>0</v>
      </c>
      <c r="V204" s="25" t="s">
        <v>214</v>
      </c>
    </row>
    <row r="205" spans="1:22" s="70" customFormat="1" ht="20" customHeight="1">
      <c r="A205" s="46" t="s">
        <v>249</v>
      </c>
      <c r="B205" s="319"/>
      <c r="C205" s="21">
        <v>33319</v>
      </c>
      <c r="D205" s="27" t="s">
        <v>250</v>
      </c>
      <c r="E205" s="136">
        <v>0.91</v>
      </c>
      <c r="F205" s="306">
        <f t="shared" si="12"/>
        <v>0</v>
      </c>
      <c r="G205" s="25" t="s">
        <v>214</v>
      </c>
      <c r="H205" s="42">
        <v>307089</v>
      </c>
      <c r="I205" s="27" t="s">
        <v>250</v>
      </c>
      <c r="J205" s="136">
        <v>0.64800000000000002</v>
      </c>
      <c r="K205" s="136">
        <f t="shared" si="13"/>
        <v>0</v>
      </c>
      <c r="L205" s="327" t="s">
        <v>214</v>
      </c>
      <c r="M205" s="221" t="s">
        <v>621</v>
      </c>
      <c r="N205" s="80" t="s">
        <v>622</v>
      </c>
      <c r="O205" s="179">
        <v>0.86</v>
      </c>
      <c r="P205" s="306">
        <f t="shared" si="14"/>
        <v>0</v>
      </c>
      <c r="Q205" s="25" t="s">
        <v>214</v>
      </c>
      <c r="R205" s="186">
        <v>12345</v>
      </c>
      <c r="S205" s="27" t="s">
        <v>392</v>
      </c>
      <c r="T205" s="206">
        <v>1.48</v>
      </c>
      <c r="U205" s="136">
        <f t="shared" si="15"/>
        <v>0</v>
      </c>
      <c r="V205" s="25" t="s">
        <v>214</v>
      </c>
    </row>
    <row r="206" spans="1:22" s="70" customFormat="1" ht="20" customHeight="1">
      <c r="A206" s="46" t="s">
        <v>251</v>
      </c>
      <c r="B206" s="319"/>
      <c r="C206" s="21">
        <v>71966</v>
      </c>
      <c r="D206" s="27"/>
      <c r="E206" s="136">
        <v>0.23</v>
      </c>
      <c r="F206" s="306">
        <f t="shared" si="12"/>
        <v>0</v>
      </c>
      <c r="G206" s="25" t="s">
        <v>214</v>
      </c>
      <c r="H206" s="42">
        <v>307008</v>
      </c>
      <c r="I206" s="27" t="s">
        <v>250</v>
      </c>
      <c r="J206" s="136">
        <v>0.13200000000000001</v>
      </c>
      <c r="K206" s="136">
        <f t="shared" si="13"/>
        <v>0</v>
      </c>
      <c r="L206" s="327" t="s">
        <v>214</v>
      </c>
      <c r="M206" s="222" t="s">
        <v>623</v>
      </c>
      <c r="N206" s="80" t="s">
        <v>622</v>
      </c>
      <c r="O206" s="179">
        <v>0.19</v>
      </c>
      <c r="P206" s="306">
        <f t="shared" si="14"/>
        <v>0</v>
      </c>
      <c r="Q206" s="25" t="s">
        <v>214</v>
      </c>
      <c r="R206" s="186">
        <v>1668</v>
      </c>
      <c r="S206" s="27" t="s">
        <v>700</v>
      </c>
      <c r="T206" s="206">
        <v>0.26</v>
      </c>
      <c r="U206" s="136">
        <f t="shared" si="15"/>
        <v>0</v>
      </c>
      <c r="V206" s="25" t="s">
        <v>214</v>
      </c>
    </row>
    <row r="207" spans="1:22" s="70" customFormat="1" ht="20" customHeight="1">
      <c r="A207" s="46" t="s">
        <v>252</v>
      </c>
      <c r="B207" s="319"/>
      <c r="C207" s="21">
        <v>71967</v>
      </c>
      <c r="D207" s="27"/>
      <c r="E207" s="136">
        <v>0.47</v>
      </c>
      <c r="F207" s="306">
        <f t="shared" si="12"/>
        <v>0</v>
      </c>
      <c r="G207" s="25" t="s">
        <v>214</v>
      </c>
      <c r="H207" s="42">
        <v>307021</v>
      </c>
      <c r="I207" s="27" t="s">
        <v>250</v>
      </c>
      <c r="J207" s="136">
        <v>0.27600000000000002</v>
      </c>
      <c r="K207" s="136">
        <f t="shared" si="13"/>
        <v>0</v>
      </c>
      <c r="L207" s="327" t="s">
        <v>214</v>
      </c>
      <c r="M207" s="222" t="s">
        <v>624</v>
      </c>
      <c r="N207" s="80" t="s">
        <v>622</v>
      </c>
      <c r="O207" s="179">
        <v>0.4</v>
      </c>
      <c r="P207" s="306">
        <f t="shared" si="14"/>
        <v>0</v>
      </c>
      <c r="Q207" s="25" t="s">
        <v>214</v>
      </c>
      <c r="R207" s="186">
        <v>1670</v>
      </c>
      <c r="S207" s="27" t="s">
        <v>700</v>
      </c>
      <c r="T207" s="206">
        <v>0.41</v>
      </c>
      <c r="U207" s="136">
        <f t="shared" si="15"/>
        <v>0</v>
      </c>
      <c r="V207" s="25" t="s">
        <v>214</v>
      </c>
    </row>
    <row r="208" spans="1:22" s="70" customFormat="1" ht="20" customHeight="1">
      <c r="A208" s="46" t="s">
        <v>253</v>
      </c>
      <c r="B208" s="319"/>
      <c r="C208" s="21">
        <v>71968</v>
      </c>
      <c r="D208" s="27"/>
      <c r="E208" s="136">
        <v>0.68</v>
      </c>
      <c r="F208" s="306">
        <f t="shared" si="12"/>
        <v>0</v>
      </c>
      <c r="G208" s="25" t="s">
        <v>214</v>
      </c>
      <c r="H208" s="42">
        <v>307036</v>
      </c>
      <c r="I208" s="27" t="s">
        <v>250</v>
      </c>
      <c r="J208" s="136">
        <v>0.44400000000000001</v>
      </c>
      <c r="K208" s="136">
        <f t="shared" si="13"/>
        <v>0</v>
      </c>
      <c r="L208" s="327" t="s">
        <v>214</v>
      </c>
      <c r="M208" s="42" t="s">
        <v>625</v>
      </c>
      <c r="N208" s="80" t="s">
        <v>622</v>
      </c>
      <c r="O208" s="179">
        <v>0.75</v>
      </c>
      <c r="P208" s="306">
        <f t="shared" si="14"/>
        <v>0</v>
      </c>
      <c r="Q208" s="25" t="s">
        <v>214</v>
      </c>
      <c r="R208" s="186">
        <v>1672</v>
      </c>
      <c r="S208" s="27" t="s">
        <v>700</v>
      </c>
      <c r="T208" s="206">
        <v>0.83</v>
      </c>
      <c r="U208" s="136">
        <f t="shared" si="15"/>
        <v>0</v>
      </c>
      <c r="V208" s="25" t="s">
        <v>214</v>
      </c>
    </row>
    <row r="209" spans="1:22" s="70" customFormat="1" ht="20" customHeight="1">
      <c r="A209" s="90" t="s">
        <v>254</v>
      </c>
      <c r="B209" s="319"/>
      <c r="C209" s="21">
        <v>76780</v>
      </c>
      <c r="D209" s="27" t="s">
        <v>8</v>
      </c>
      <c r="E209" s="136">
        <v>1.94</v>
      </c>
      <c r="F209" s="306">
        <f t="shared" si="12"/>
        <v>0</v>
      </c>
      <c r="G209" s="25" t="s">
        <v>214</v>
      </c>
      <c r="H209" s="42">
        <v>301309</v>
      </c>
      <c r="I209" s="27" t="s">
        <v>250</v>
      </c>
      <c r="J209" s="136">
        <v>1.5840000000000001</v>
      </c>
      <c r="K209" s="136">
        <f t="shared" si="13"/>
        <v>0</v>
      </c>
      <c r="L209" s="327" t="s">
        <v>214</v>
      </c>
      <c r="M209" s="158" t="s">
        <v>626</v>
      </c>
      <c r="N209" s="80" t="s">
        <v>101</v>
      </c>
      <c r="O209" s="179">
        <v>2.0611764705882352</v>
      </c>
      <c r="P209" s="306">
        <f t="shared" si="14"/>
        <v>0</v>
      </c>
      <c r="Q209" s="25" t="s">
        <v>214</v>
      </c>
      <c r="R209" s="186">
        <v>1690</v>
      </c>
      <c r="S209" s="27" t="s">
        <v>700</v>
      </c>
      <c r="T209" s="206">
        <v>1.82</v>
      </c>
      <c r="U209" s="136">
        <f t="shared" si="15"/>
        <v>0</v>
      </c>
      <c r="V209" s="25" t="s">
        <v>214</v>
      </c>
    </row>
    <row r="210" spans="1:22" s="70" customFormat="1" ht="20" customHeight="1">
      <c r="A210" s="90" t="s">
        <v>255</v>
      </c>
      <c r="B210" s="319"/>
      <c r="C210" s="21">
        <v>76781</v>
      </c>
      <c r="D210" s="27" t="s">
        <v>8</v>
      </c>
      <c r="E210" s="136">
        <v>6.78</v>
      </c>
      <c r="F210" s="306">
        <f t="shared" si="12"/>
        <v>0</v>
      </c>
      <c r="G210" s="25" t="s">
        <v>214</v>
      </c>
      <c r="H210" s="42">
        <v>301317</v>
      </c>
      <c r="I210" s="27" t="s">
        <v>250</v>
      </c>
      <c r="J210" s="136">
        <v>6.48</v>
      </c>
      <c r="K210" s="136">
        <f t="shared" si="13"/>
        <v>0</v>
      </c>
      <c r="L210" s="327" t="s">
        <v>214</v>
      </c>
      <c r="M210" s="158" t="s">
        <v>627</v>
      </c>
      <c r="N210" s="80" t="s">
        <v>101</v>
      </c>
      <c r="O210" s="179">
        <v>8.7952941176470585</v>
      </c>
      <c r="P210" s="306">
        <f t="shared" si="14"/>
        <v>0</v>
      </c>
      <c r="Q210" s="25" t="s">
        <v>214</v>
      </c>
      <c r="R210" s="186">
        <v>1691</v>
      </c>
      <c r="S210" s="27" t="s">
        <v>700</v>
      </c>
      <c r="T210" s="206">
        <v>6.82</v>
      </c>
      <c r="U210" s="136">
        <f t="shared" si="15"/>
        <v>0</v>
      </c>
      <c r="V210" s="25" t="s">
        <v>214</v>
      </c>
    </row>
    <row r="211" spans="1:22" s="70" customFormat="1" ht="20" customHeight="1">
      <c r="A211" s="46" t="s">
        <v>256</v>
      </c>
      <c r="B211" s="319"/>
      <c r="C211" s="71">
        <v>22392</v>
      </c>
      <c r="D211" s="27" t="s">
        <v>122</v>
      </c>
      <c r="E211" s="136">
        <v>2.99</v>
      </c>
      <c r="F211" s="306">
        <f t="shared" si="12"/>
        <v>0</v>
      </c>
      <c r="G211" s="25" t="s">
        <v>214</v>
      </c>
      <c r="H211" s="91">
        <v>301283</v>
      </c>
      <c r="I211" s="27" t="s">
        <v>122</v>
      </c>
      <c r="J211" s="136">
        <v>2.7239999999999998</v>
      </c>
      <c r="K211" s="136">
        <f t="shared" si="13"/>
        <v>0</v>
      </c>
      <c r="L211" s="327" t="s">
        <v>214</v>
      </c>
      <c r="M211" s="158" t="s">
        <v>628</v>
      </c>
      <c r="N211" s="80" t="s">
        <v>122</v>
      </c>
      <c r="O211" s="179">
        <v>2.8503703703703702</v>
      </c>
      <c r="P211" s="306">
        <f t="shared" si="14"/>
        <v>0</v>
      </c>
      <c r="Q211" s="25" t="s">
        <v>214</v>
      </c>
      <c r="R211" s="194">
        <v>1696</v>
      </c>
      <c r="S211" s="27" t="s">
        <v>122</v>
      </c>
      <c r="T211" s="206">
        <v>3.19</v>
      </c>
      <c r="U211" s="136">
        <f t="shared" si="15"/>
        <v>0</v>
      </c>
      <c r="V211" s="25" t="s">
        <v>214</v>
      </c>
    </row>
    <row r="212" spans="1:22" s="70" customFormat="1" ht="20" customHeight="1">
      <c r="A212" s="46" t="s">
        <v>257</v>
      </c>
      <c r="B212" s="319"/>
      <c r="C212" s="21">
        <v>58084</v>
      </c>
      <c r="D212" s="27" t="s">
        <v>162</v>
      </c>
      <c r="E212" s="136">
        <v>0.87</v>
      </c>
      <c r="F212" s="306">
        <f t="shared" si="12"/>
        <v>0</v>
      </c>
      <c r="G212" s="25" t="s">
        <v>214</v>
      </c>
      <c r="H212" s="42">
        <v>871500</v>
      </c>
      <c r="I212" s="27" t="s">
        <v>156</v>
      </c>
      <c r="J212" s="136">
        <v>0.312</v>
      </c>
      <c r="K212" s="136">
        <f t="shared" si="13"/>
        <v>0</v>
      </c>
      <c r="L212" s="327" t="s">
        <v>214</v>
      </c>
      <c r="M212" s="158" t="s">
        <v>629</v>
      </c>
      <c r="N212" s="80" t="s">
        <v>162</v>
      </c>
      <c r="O212" s="179">
        <v>0.86333333333333329</v>
      </c>
      <c r="P212" s="306">
        <f t="shared" si="14"/>
        <v>0</v>
      </c>
      <c r="Q212" s="25" t="s">
        <v>214</v>
      </c>
      <c r="R212" s="186">
        <v>1824</v>
      </c>
      <c r="S212" s="27" t="s">
        <v>708</v>
      </c>
      <c r="T212" s="206">
        <v>0.7</v>
      </c>
      <c r="U212" s="136">
        <f t="shared" si="15"/>
        <v>0</v>
      </c>
      <c r="V212" s="25" t="s">
        <v>214</v>
      </c>
    </row>
    <row r="213" spans="1:22" s="70" customFormat="1" ht="20" customHeight="1">
      <c r="A213" s="46" t="s">
        <v>258</v>
      </c>
      <c r="B213" s="319"/>
      <c r="C213" s="21">
        <v>79452</v>
      </c>
      <c r="D213" s="27" t="s">
        <v>156</v>
      </c>
      <c r="E213" s="136">
        <v>0.72</v>
      </c>
      <c r="F213" s="306">
        <f t="shared" si="12"/>
        <v>0</v>
      </c>
      <c r="G213" s="25" t="s">
        <v>214</v>
      </c>
      <c r="H213" s="42">
        <v>291835</v>
      </c>
      <c r="I213" s="27" t="s">
        <v>250</v>
      </c>
      <c r="J213" s="136">
        <v>0.67200000000000004</v>
      </c>
      <c r="K213" s="136">
        <f t="shared" si="13"/>
        <v>0</v>
      </c>
      <c r="L213" s="327" t="s">
        <v>214</v>
      </c>
      <c r="M213" s="158" t="s">
        <v>630</v>
      </c>
      <c r="N213" s="80" t="s">
        <v>514</v>
      </c>
      <c r="O213" s="179">
        <v>0.64838709677419359</v>
      </c>
      <c r="P213" s="306">
        <f t="shared" si="14"/>
        <v>0</v>
      </c>
      <c r="Q213" s="25" t="s">
        <v>214</v>
      </c>
      <c r="R213" s="186">
        <v>1087</v>
      </c>
      <c r="S213" s="27" t="s">
        <v>724</v>
      </c>
      <c r="T213" s="206">
        <v>0.67</v>
      </c>
      <c r="U213" s="136">
        <f t="shared" si="15"/>
        <v>0</v>
      </c>
      <c r="V213" s="25" t="s">
        <v>214</v>
      </c>
    </row>
    <row r="214" spans="1:22" s="70" customFormat="1" ht="20" customHeight="1">
      <c r="A214" s="92" t="s">
        <v>259</v>
      </c>
      <c r="B214" s="325"/>
      <c r="C214" s="21">
        <v>44244</v>
      </c>
      <c r="D214" s="27" t="s">
        <v>260</v>
      </c>
      <c r="E214" s="136">
        <v>2.06</v>
      </c>
      <c r="F214" s="306">
        <f t="shared" si="12"/>
        <v>0</v>
      </c>
      <c r="G214" s="25" t="s">
        <v>214</v>
      </c>
      <c r="H214" s="42">
        <v>291120</v>
      </c>
      <c r="I214" s="27" t="s">
        <v>80</v>
      </c>
      <c r="J214" s="136">
        <v>1.3679999999999999</v>
      </c>
      <c r="K214" s="136">
        <f t="shared" si="13"/>
        <v>0</v>
      </c>
      <c r="L214" s="327" t="s">
        <v>214</v>
      </c>
      <c r="M214" s="223" t="s">
        <v>631</v>
      </c>
      <c r="N214" s="164" t="s">
        <v>80</v>
      </c>
      <c r="O214" s="179">
        <v>1.7399999999999995</v>
      </c>
      <c r="P214" s="306">
        <f t="shared" si="14"/>
        <v>0</v>
      </c>
      <c r="Q214" s="25" t="s">
        <v>214</v>
      </c>
      <c r="R214" s="186">
        <v>11636</v>
      </c>
      <c r="S214" s="27" t="s">
        <v>80</v>
      </c>
      <c r="T214" s="206">
        <v>2.2200000000000002</v>
      </c>
      <c r="U214" s="136">
        <f t="shared" si="15"/>
        <v>0</v>
      </c>
      <c r="V214" s="25" t="s">
        <v>214</v>
      </c>
    </row>
    <row r="215" spans="1:22" s="70" customFormat="1" ht="20" customHeight="1">
      <c r="A215" s="90" t="s">
        <v>261</v>
      </c>
      <c r="B215" s="319"/>
      <c r="C215" s="21">
        <v>35329</v>
      </c>
      <c r="D215" s="27" t="s">
        <v>8</v>
      </c>
      <c r="E215" s="136">
        <v>0.19</v>
      </c>
      <c r="F215" s="306">
        <f t="shared" si="12"/>
        <v>0</v>
      </c>
      <c r="G215" s="25" t="s">
        <v>214</v>
      </c>
      <c r="H215" s="42" t="s">
        <v>401</v>
      </c>
      <c r="I215" s="27" t="s">
        <v>156</v>
      </c>
      <c r="J215" s="136">
        <f>2.412/20</f>
        <v>0.1206</v>
      </c>
      <c r="K215" s="136">
        <f t="shared" si="13"/>
        <v>0</v>
      </c>
      <c r="L215" s="327" t="s">
        <v>214</v>
      </c>
      <c r="M215" s="158" t="s">
        <v>632</v>
      </c>
      <c r="N215" s="80" t="s">
        <v>514</v>
      </c>
      <c r="O215" s="179">
        <v>0.15</v>
      </c>
      <c r="P215" s="306">
        <f t="shared" si="14"/>
        <v>0</v>
      </c>
      <c r="Q215" s="25" t="s">
        <v>214</v>
      </c>
      <c r="R215" s="186">
        <v>1245</v>
      </c>
      <c r="S215" s="27" t="s">
        <v>708</v>
      </c>
      <c r="T215" s="206">
        <v>0.19</v>
      </c>
      <c r="U215" s="136">
        <f t="shared" si="15"/>
        <v>0</v>
      </c>
      <c r="V215" s="25" t="s">
        <v>214</v>
      </c>
    </row>
    <row r="216" spans="1:22" s="70" customFormat="1" ht="20" customHeight="1">
      <c r="A216" s="90" t="s">
        <v>262</v>
      </c>
      <c r="B216" s="319"/>
      <c r="C216" s="21">
        <v>78324</v>
      </c>
      <c r="D216" s="27" t="s">
        <v>156</v>
      </c>
      <c r="E216" s="136">
        <v>0.24</v>
      </c>
      <c r="F216" s="306">
        <f t="shared" si="12"/>
        <v>0</v>
      </c>
      <c r="G216" s="25" t="s">
        <v>214</v>
      </c>
      <c r="H216" s="42">
        <v>874107</v>
      </c>
      <c r="I216" s="27" t="s">
        <v>400</v>
      </c>
      <c r="J216" s="136">
        <v>0.18</v>
      </c>
      <c r="K216" s="136">
        <f t="shared" si="13"/>
        <v>0</v>
      </c>
      <c r="L216" s="327" t="s">
        <v>214</v>
      </c>
      <c r="M216" s="158" t="s">
        <v>633</v>
      </c>
      <c r="N216" s="80" t="s">
        <v>400</v>
      </c>
      <c r="O216" s="179">
        <v>0.21428571428571427</v>
      </c>
      <c r="P216" s="306">
        <f t="shared" si="14"/>
        <v>0</v>
      </c>
      <c r="Q216" s="25" t="s">
        <v>214</v>
      </c>
      <c r="R216" s="186">
        <v>1801</v>
      </c>
      <c r="S216" s="27" t="s">
        <v>701</v>
      </c>
      <c r="T216" s="206">
        <v>0.19</v>
      </c>
      <c r="U216" s="136">
        <f t="shared" si="15"/>
        <v>0</v>
      </c>
      <c r="V216" s="25" t="s">
        <v>214</v>
      </c>
    </row>
    <row r="217" spans="1:22" s="70" customFormat="1" ht="20" customHeight="1">
      <c r="A217" s="46" t="s">
        <v>263</v>
      </c>
      <c r="B217" s="319"/>
      <c r="C217" s="21">
        <v>72528</v>
      </c>
      <c r="D217" s="27" t="s">
        <v>162</v>
      </c>
      <c r="E217" s="136">
        <v>0.37</v>
      </c>
      <c r="F217" s="306">
        <f t="shared" si="12"/>
        <v>0</v>
      </c>
      <c r="G217" s="25" t="s">
        <v>214</v>
      </c>
      <c r="H217" s="42">
        <v>876417</v>
      </c>
      <c r="I217" s="27" t="s">
        <v>162</v>
      </c>
      <c r="J217" s="136">
        <v>0.20400000000000001</v>
      </c>
      <c r="K217" s="136">
        <f t="shared" si="13"/>
        <v>0</v>
      </c>
      <c r="L217" s="327" t="s">
        <v>214</v>
      </c>
      <c r="M217" s="158" t="s">
        <v>634</v>
      </c>
      <c r="N217" s="80" t="s">
        <v>400</v>
      </c>
      <c r="O217" s="179">
        <v>0.26549999999999996</v>
      </c>
      <c r="P217" s="306">
        <f t="shared" si="14"/>
        <v>0</v>
      </c>
      <c r="Q217" s="25" t="s">
        <v>214</v>
      </c>
      <c r="R217" s="186">
        <v>1809</v>
      </c>
      <c r="S217" s="27" t="s">
        <v>708</v>
      </c>
      <c r="T217" s="206">
        <v>0.26</v>
      </c>
      <c r="U217" s="136">
        <f t="shared" si="15"/>
        <v>0</v>
      </c>
      <c r="V217" s="25" t="s">
        <v>214</v>
      </c>
    </row>
    <row r="218" spans="1:22" s="70" customFormat="1" ht="20" customHeight="1">
      <c r="A218" s="46" t="s">
        <v>264</v>
      </c>
      <c r="B218" s="319"/>
      <c r="C218" s="21">
        <v>79844</v>
      </c>
      <c r="D218" s="27" t="s">
        <v>156</v>
      </c>
      <c r="E218" s="136">
        <v>0.16</v>
      </c>
      <c r="F218" s="306">
        <f t="shared" si="12"/>
        <v>0</v>
      </c>
      <c r="G218" s="25" t="s">
        <v>214</v>
      </c>
      <c r="H218" s="42">
        <v>873117</v>
      </c>
      <c r="I218" s="27" t="s">
        <v>400</v>
      </c>
      <c r="J218" s="136">
        <v>0.16800000000000001</v>
      </c>
      <c r="K218" s="136">
        <f t="shared" si="13"/>
        <v>0</v>
      </c>
      <c r="L218" s="327" t="s">
        <v>214</v>
      </c>
      <c r="M218" s="158" t="s">
        <v>635</v>
      </c>
      <c r="N218" s="80" t="s">
        <v>400</v>
      </c>
      <c r="O218" s="179">
        <v>0.15</v>
      </c>
      <c r="P218" s="306">
        <f t="shared" si="14"/>
        <v>0</v>
      </c>
      <c r="Q218" s="25" t="s">
        <v>214</v>
      </c>
      <c r="R218" s="186">
        <v>1795</v>
      </c>
      <c r="S218" s="27" t="s">
        <v>701</v>
      </c>
      <c r="T218" s="206">
        <v>0.16</v>
      </c>
      <c r="U218" s="136">
        <f t="shared" si="15"/>
        <v>0</v>
      </c>
      <c r="V218" s="25" t="s">
        <v>214</v>
      </c>
    </row>
    <row r="219" spans="1:22" s="70" customFormat="1" ht="20" customHeight="1">
      <c r="A219" s="46" t="s">
        <v>265</v>
      </c>
      <c r="B219" s="319"/>
      <c r="C219" s="21">
        <v>79822</v>
      </c>
      <c r="D219" s="27" t="s">
        <v>162</v>
      </c>
      <c r="E219" s="136">
        <v>0.36</v>
      </c>
      <c r="F219" s="306">
        <f t="shared" si="12"/>
        <v>0</v>
      </c>
      <c r="G219" s="25" t="s">
        <v>214</v>
      </c>
      <c r="H219" s="42">
        <v>876438</v>
      </c>
      <c r="I219" s="27" t="s">
        <v>162</v>
      </c>
      <c r="J219" s="136">
        <v>0.22799999999999998</v>
      </c>
      <c r="K219" s="136">
        <f t="shared" si="13"/>
        <v>0</v>
      </c>
      <c r="L219" s="327" t="s">
        <v>214</v>
      </c>
      <c r="M219" s="158" t="s">
        <v>636</v>
      </c>
      <c r="N219" s="80" t="s">
        <v>400</v>
      </c>
      <c r="O219" s="179">
        <v>0.31499999999999995</v>
      </c>
      <c r="P219" s="306">
        <f t="shared" si="14"/>
        <v>0</v>
      </c>
      <c r="Q219" s="25" t="s">
        <v>214</v>
      </c>
      <c r="R219" s="186">
        <v>1812</v>
      </c>
      <c r="S219" s="27" t="s">
        <v>708</v>
      </c>
      <c r="T219" s="206">
        <v>0.31</v>
      </c>
      <c r="U219" s="136">
        <f t="shared" si="15"/>
        <v>0</v>
      </c>
      <c r="V219" s="25" t="s">
        <v>214</v>
      </c>
    </row>
    <row r="220" spans="1:22" s="70" customFormat="1" ht="20" customHeight="1" thickBot="1">
      <c r="A220" s="46" t="s">
        <v>266</v>
      </c>
      <c r="B220" s="418"/>
      <c r="C220" s="30">
        <v>54097</v>
      </c>
      <c r="D220" s="33"/>
      <c r="E220" s="137">
        <v>0.28999999999999998</v>
      </c>
      <c r="F220" s="419">
        <f t="shared" si="12"/>
        <v>0</v>
      </c>
      <c r="G220" s="31" t="s">
        <v>214</v>
      </c>
      <c r="H220" s="175">
        <v>876152</v>
      </c>
      <c r="I220" s="33" t="s">
        <v>400</v>
      </c>
      <c r="J220" s="137">
        <v>0.18</v>
      </c>
      <c r="K220" s="137">
        <f t="shared" si="13"/>
        <v>0</v>
      </c>
      <c r="L220" s="338" t="s">
        <v>214</v>
      </c>
      <c r="M220" s="175" t="s">
        <v>637</v>
      </c>
      <c r="N220" s="33" t="s">
        <v>162</v>
      </c>
      <c r="O220" s="272">
        <v>2.3879999999999999</v>
      </c>
      <c r="P220" s="419">
        <f t="shared" si="14"/>
        <v>0</v>
      </c>
      <c r="Q220" s="31" t="s">
        <v>214</v>
      </c>
      <c r="R220" s="187">
        <v>1805</v>
      </c>
      <c r="S220" s="33" t="s">
        <v>400</v>
      </c>
      <c r="T220" s="208">
        <v>0.25</v>
      </c>
      <c r="U220" s="137">
        <f t="shared" si="15"/>
        <v>0</v>
      </c>
      <c r="V220" s="31" t="s">
        <v>214</v>
      </c>
    </row>
    <row r="221" spans="1:22" s="15" customFormat="1" ht="20" customHeight="1" thickBot="1">
      <c r="A221" s="313" t="s">
        <v>267</v>
      </c>
      <c r="B221" s="437"/>
      <c r="C221" s="35"/>
      <c r="D221" s="36"/>
      <c r="E221" s="141"/>
      <c r="F221" s="438"/>
      <c r="G221" s="36"/>
      <c r="H221" s="35"/>
      <c r="I221" s="36"/>
      <c r="J221" s="141"/>
      <c r="K221" s="439"/>
      <c r="L221" s="36"/>
      <c r="M221" s="35"/>
      <c r="N221" s="36"/>
      <c r="O221" s="141"/>
      <c r="P221" s="438">
        <f t="shared" si="14"/>
        <v>0</v>
      </c>
      <c r="Q221" s="36"/>
      <c r="R221" s="192"/>
      <c r="S221" s="36"/>
      <c r="T221" s="209" t="s">
        <v>699</v>
      </c>
      <c r="U221" s="439"/>
      <c r="V221" s="37"/>
    </row>
    <row r="222" spans="1:22" s="70" customFormat="1" ht="20" customHeight="1" thickBot="1">
      <c r="A222" s="318" t="s">
        <v>268</v>
      </c>
      <c r="B222" s="486"/>
      <c r="C222" s="487">
        <v>46816</v>
      </c>
      <c r="D222" s="95" t="s">
        <v>8</v>
      </c>
      <c r="E222" s="298">
        <v>1.0900000000000001</v>
      </c>
      <c r="F222" s="470">
        <f t="shared" si="12"/>
        <v>0</v>
      </c>
      <c r="G222" s="96" t="s">
        <v>269</v>
      </c>
      <c r="H222" s="487">
        <v>684209</v>
      </c>
      <c r="I222" s="95" t="s">
        <v>189</v>
      </c>
      <c r="J222" s="298">
        <v>0.86399999999999999</v>
      </c>
      <c r="K222" s="298">
        <f t="shared" si="13"/>
        <v>0</v>
      </c>
      <c r="L222" s="340" t="s">
        <v>269</v>
      </c>
      <c r="M222" s="488" t="s">
        <v>638</v>
      </c>
      <c r="N222" s="489" t="s">
        <v>639</v>
      </c>
      <c r="O222" s="298">
        <v>0.90000000000000013</v>
      </c>
      <c r="P222" s="470">
        <f t="shared" si="14"/>
        <v>0</v>
      </c>
      <c r="Q222" s="95" t="s">
        <v>269</v>
      </c>
      <c r="R222" s="490">
        <v>979</v>
      </c>
      <c r="S222" s="95" t="s">
        <v>700</v>
      </c>
      <c r="T222" s="210">
        <v>0.88</v>
      </c>
      <c r="U222" s="298">
        <f t="shared" si="15"/>
        <v>0</v>
      </c>
      <c r="V222" s="96" t="s">
        <v>269</v>
      </c>
    </row>
    <row r="223" spans="1:22" ht="17.25" customHeight="1">
      <c r="H223" s="101"/>
      <c r="I223" s="101"/>
      <c r="J223" s="213"/>
      <c r="K223" s="213"/>
      <c r="L223" s="101"/>
      <c r="M223" s="55"/>
      <c r="N223" s="56"/>
      <c r="O223" s="139"/>
      <c r="P223" s="139"/>
      <c r="Q223" s="56"/>
      <c r="R223" s="484"/>
      <c r="S223" s="56"/>
      <c r="T223" s="485"/>
      <c r="U223" s="485"/>
      <c r="V223" s="56"/>
    </row>
  </sheetData>
  <sheetProtection selectLockedCells="1" selectUnlockedCells="1"/>
  <mergeCells count="12">
    <mergeCell ref="B79:V79"/>
    <mergeCell ref="C6:G6"/>
    <mergeCell ref="H6:L6"/>
    <mergeCell ref="M6:Q6"/>
    <mergeCell ref="R6:V6"/>
    <mergeCell ref="B6:B7"/>
    <mergeCell ref="A5:V5"/>
    <mergeCell ref="D1:I1"/>
    <mergeCell ref="M1:N1"/>
    <mergeCell ref="R1:S1"/>
    <mergeCell ref="A3:V3"/>
    <mergeCell ref="A4:V4"/>
  </mergeCells>
  <printOptions horizontalCentered="1" verticalCentered="1"/>
  <pageMargins left="0" right="0" top="0" bottom="0" header="0.31" footer="0.12000000000000001"/>
  <pageSetup paperSize="9" scale="70" orientation="landscape"/>
  <headerFooter>
    <oddFooter>&amp;L&amp;8&amp;K000000GAEL 29-22 FOURNITURES SCOLAIRES&amp;C&amp;8&amp;K000000Mai 2018 - Avril 2020&amp;R&amp;8&amp;K000000&amp;P</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V91"/>
  <sheetViews>
    <sheetView showGridLines="0" workbookViewId="0">
      <selection activeCell="D54" sqref="D54"/>
    </sheetView>
  </sheetViews>
  <sheetFormatPr baseColWidth="10" defaultColWidth="9.85546875" defaultRowHeight="17.25" customHeight="1" x14ac:dyDescent="0"/>
  <cols>
    <col min="1" max="1" width="44.7109375" style="126" customWidth="1"/>
    <col min="2" max="2" width="13.5703125" style="126" customWidth="1"/>
    <col min="3" max="3" width="6.7109375" style="98" customWidth="1"/>
    <col min="4" max="4" width="8.140625" style="99" customWidth="1"/>
    <col min="5" max="6" width="11.42578125" style="144" customWidth="1"/>
    <col min="7" max="7" width="9.85546875" style="99" customWidth="1"/>
    <col min="8" max="8" width="6.7109375" style="150" customWidth="1"/>
    <col min="9" max="9" width="10.5703125" style="99" customWidth="1"/>
    <col min="10" max="11" width="11.42578125" style="144" customWidth="1"/>
    <col min="12" max="12" width="8.85546875" style="99" customWidth="1"/>
    <col min="13" max="13" width="6.7109375" style="98" customWidth="1"/>
    <col min="14" max="14" width="10.85546875" style="99" customWidth="1"/>
    <col min="15" max="16" width="11.42578125" style="144" customWidth="1"/>
    <col min="17" max="17" width="8.85546875" style="99" customWidth="1"/>
    <col min="18" max="18" width="6.7109375" style="98" customWidth="1"/>
    <col min="19" max="19" width="10.7109375" style="99" customWidth="1"/>
    <col min="20" max="21" width="9.85546875" style="144" customWidth="1"/>
    <col min="22" max="22" width="8.85546875" style="99" customWidth="1"/>
    <col min="23" max="16384" width="9.85546875" style="101"/>
  </cols>
  <sheetData>
    <row r="1" spans="1:22" s="4" customFormat="1" ht="38" customHeight="1">
      <c r="A1" s="102"/>
      <c r="B1" s="341"/>
      <c r="C1" s="103" t="s">
        <v>270</v>
      </c>
      <c r="D1" s="507" t="s">
        <v>737</v>
      </c>
      <c r="E1" s="507"/>
      <c r="F1" s="507"/>
      <c r="G1" s="507"/>
      <c r="H1" s="507"/>
      <c r="I1" s="507"/>
      <c r="J1" s="178"/>
      <c r="K1" s="178"/>
      <c r="L1" s="145"/>
      <c r="M1" s="103" t="s">
        <v>270</v>
      </c>
      <c r="N1" s="212"/>
      <c r="O1" s="181"/>
      <c r="P1" s="181"/>
      <c r="Q1" s="145"/>
      <c r="R1" s="103" t="s">
        <v>270</v>
      </c>
      <c r="S1" s="212"/>
      <c r="T1" s="181"/>
      <c r="U1" s="181"/>
      <c r="V1" s="104"/>
    </row>
    <row r="2" spans="1:22" s="4" customFormat="1" ht="14" customHeight="1" thickBot="1">
      <c r="A2" s="105"/>
      <c r="B2" s="342"/>
      <c r="C2" s="5"/>
      <c r="D2" s="6"/>
      <c r="E2" s="132"/>
      <c r="F2" s="132"/>
      <c r="G2" s="6"/>
      <c r="H2" s="146"/>
      <c r="I2" s="6"/>
      <c r="J2" s="132"/>
      <c r="K2" s="132"/>
      <c r="L2" s="6"/>
      <c r="M2" s="5"/>
      <c r="N2" s="6"/>
      <c r="O2" s="132"/>
      <c r="P2" s="132"/>
      <c r="Q2" s="6"/>
      <c r="R2" s="5"/>
      <c r="S2" s="6"/>
      <c r="T2" s="132"/>
      <c r="U2" s="132"/>
      <c r="V2" s="106"/>
    </row>
    <row r="3" spans="1:22" ht="42" customHeight="1" thickBot="1">
      <c r="A3" s="517" t="s">
        <v>741</v>
      </c>
      <c r="B3" s="518"/>
      <c r="C3" s="518"/>
      <c r="D3" s="518"/>
      <c r="E3" s="518"/>
      <c r="F3" s="518"/>
      <c r="G3" s="518"/>
      <c r="H3" s="518"/>
      <c r="I3" s="518"/>
      <c r="J3" s="518"/>
      <c r="K3" s="518"/>
      <c r="L3" s="518"/>
      <c r="M3" s="518"/>
      <c r="N3" s="518"/>
      <c r="O3" s="518"/>
      <c r="P3" s="518"/>
      <c r="Q3" s="518"/>
      <c r="R3" s="518"/>
      <c r="S3" s="518"/>
      <c r="T3" s="518"/>
      <c r="U3" s="518"/>
      <c r="V3" s="519"/>
    </row>
    <row r="4" spans="1:22" s="9" customFormat="1" ht="42" customHeight="1">
      <c r="A4" s="493" t="s">
        <v>341</v>
      </c>
      <c r="B4" s="494"/>
      <c r="C4" s="494"/>
      <c r="D4" s="494"/>
      <c r="E4" s="494"/>
      <c r="F4" s="494"/>
      <c r="G4" s="494"/>
      <c r="H4" s="494"/>
      <c r="I4" s="494"/>
      <c r="J4" s="494"/>
      <c r="K4" s="494"/>
      <c r="L4" s="494"/>
      <c r="M4" s="494"/>
      <c r="N4" s="494"/>
      <c r="O4" s="494"/>
      <c r="P4" s="494"/>
      <c r="Q4" s="494"/>
      <c r="R4" s="494"/>
      <c r="S4" s="494"/>
      <c r="T4" s="494"/>
      <c r="U4" s="494"/>
      <c r="V4" s="495"/>
    </row>
    <row r="5" spans="1:22" s="9" customFormat="1" ht="72" customHeight="1" thickBot="1">
      <c r="A5" s="514" t="s">
        <v>732</v>
      </c>
      <c r="B5" s="515"/>
      <c r="C5" s="515"/>
      <c r="D5" s="515"/>
      <c r="E5" s="515"/>
      <c r="F5" s="515"/>
      <c r="G5" s="515"/>
      <c r="H5" s="515"/>
      <c r="I5" s="515"/>
      <c r="J5" s="515"/>
      <c r="K5" s="515"/>
      <c r="L5" s="515"/>
      <c r="M5" s="515"/>
      <c r="N5" s="515"/>
      <c r="O5" s="515"/>
      <c r="P5" s="515"/>
      <c r="Q5" s="515"/>
      <c r="R5" s="515"/>
      <c r="S5" s="515"/>
      <c r="T5" s="515"/>
      <c r="U5" s="515"/>
      <c r="V5" s="516"/>
    </row>
    <row r="6" spans="1:22" s="108" customFormat="1" ht="75" customHeight="1" thickBot="1">
      <c r="A6" s="377" t="s">
        <v>744</v>
      </c>
      <c r="B6" s="526" t="s">
        <v>739</v>
      </c>
      <c r="C6" s="511" t="s">
        <v>742</v>
      </c>
      <c r="D6" s="512"/>
      <c r="E6" s="512"/>
      <c r="F6" s="512"/>
      <c r="G6" s="513"/>
      <c r="H6" s="503" t="s">
        <v>735</v>
      </c>
      <c r="I6" s="504"/>
      <c r="J6" s="504"/>
      <c r="K6" s="504"/>
      <c r="L6" s="504"/>
      <c r="M6" s="505" t="s">
        <v>733</v>
      </c>
      <c r="N6" s="506"/>
      <c r="O6" s="506"/>
      <c r="P6" s="506"/>
      <c r="Q6" s="506"/>
      <c r="R6" s="500" t="s">
        <v>734</v>
      </c>
      <c r="S6" s="501"/>
      <c r="T6" s="501"/>
      <c r="U6" s="501"/>
      <c r="V6" s="502"/>
    </row>
    <row r="7" spans="1:22" s="100" customFormat="1" ht="42" customHeight="1" thickBot="1">
      <c r="A7" s="288"/>
      <c r="B7" s="528"/>
      <c r="C7" s="289" t="s">
        <v>1</v>
      </c>
      <c r="D7" s="127" t="s">
        <v>2</v>
      </c>
      <c r="E7" s="133" t="s">
        <v>3</v>
      </c>
      <c r="F7" s="381" t="s">
        <v>740</v>
      </c>
      <c r="G7" s="290" t="s">
        <v>271</v>
      </c>
      <c r="H7" s="291" t="s">
        <v>1</v>
      </c>
      <c r="I7" s="127" t="s">
        <v>2</v>
      </c>
      <c r="J7" s="133" t="s">
        <v>3</v>
      </c>
      <c r="K7" s="381" t="s">
        <v>740</v>
      </c>
      <c r="L7" s="292" t="s">
        <v>271</v>
      </c>
      <c r="M7" s="289" t="s">
        <v>1</v>
      </c>
      <c r="N7" s="127" t="s">
        <v>2</v>
      </c>
      <c r="O7" s="133" t="s">
        <v>3</v>
      </c>
      <c r="P7" s="381" t="s">
        <v>740</v>
      </c>
      <c r="Q7" s="292" t="s">
        <v>271</v>
      </c>
      <c r="R7" s="289" t="s">
        <v>1</v>
      </c>
      <c r="S7" s="127" t="s">
        <v>2</v>
      </c>
      <c r="T7" s="133" t="s">
        <v>3</v>
      </c>
      <c r="U7" s="381" t="s">
        <v>740</v>
      </c>
      <c r="V7" s="290" t="s">
        <v>271</v>
      </c>
    </row>
    <row r="8" spans="1:22" s="15" customFormat="1" ht="21.75" customHeight="1">
      <c r="A8" s="378" t="s">
        <v>272</v>
      </c>
      <c r="B8" s="382"/>
      <c r="C8" s="379"/>
      <c r="D8" s="112"/>
      <c r="E8" s="179"/>
      <c r="F8" s="306"/>
      <c r="G8" s="113"/>
      <c r="H8" s="147"/>
      <c r="I8" s="112"/>
      <c r="J8" s="179"/>
      <c r="K8" s="179"/>
      <c r="L8" s="112"/>
      <c r="M8" s="111"/>
      <c r="N8" s="112"/>
      <c r="O8" s="179"/>
      <c r="P8" s="179"/>
      <c r="Q8" s="112"/>
      <c r="R8" s="111"/>
      <c r="S8" s="112"/>
      <c r="T8" s="179"/>
      <c r="U8" s="179"/>
      <c r="V8" s="112"/>
    </row>
    <row r="9" spans="1:22" s="15" customFormat="1" ht="24.75" customHeight="1">
      <c r="A9" s="26" t="s">
        <v>273</v>
      </c>
      <c r="B9" s="380"/>
      <c r="C9" s="27">
        <v>24152</v>
      </c>
      <c r="D9" s="80"/>
      <c r="E9" s="136">
        <v>2.23</v>
      </c>
      <c r="F9" s="307">
        <f>B9*E9</f>
        <v>0</v>
      </c>
      <c r="G9" s="25" t="s">
        <v>274</v>
      </c>
      <c r="H9" s="148" t="s">
        <v>440</v>
      </c>
      <c r="I9" s="80" t="s">
        <v>441</v>
      </c>
      <c r="J9" s="136">
        <v>2.6279999999999997</v>
      </c>
      <c r="K9" s="136">
        <f>J9*B9</f>
        <v>0</v>
      </c>
      <c r="L9" s="27" t="s">
        <v>274</v>
      </c>
      <c r="M9" s="158" t="s">
        <v>640</v>
      </c>
      <c r="N9" s="80" t="s">
        <v>641</v>
      </c>
      <c r="O9" s="182">
        <v>2.2775999999999996</v>
      </c>
      <c r="P9" s="182">
        <f>O9*B9</f>
        <v>0</v>
      </c>
      <c r="Q9" s="27" t="s">
        <v>274</v>
      </c>
      <c r="R9" s="42">
        <v>2361</v>
      </c>
      <c r="S9" s="80" t="s">
        <v>700</v>
      </c>
      <c r="T9" s="136">
        <v>1.54</v>
      </c>
      <c r="U9" s="136">
        <f>T9*B9</f>
        <v>0</v>
      </c>
      <c r="V9" s="27" t="s">
        <v>274</v>
      </c>
    </row>
    <row r="10" spans="1:22" s="15" customFormat="1" ht="24.75" customHeight="1">
      <c r="A10" s="26" t="s">
        <v>275</v>
      </c>
      <c r="B10" s="302"/>
      <c r="C10" s="27">
        <v>24153</v>
      </c>
      <c r="D10" s="80"/>
      <c r="E10" s="136">
        <v>2.77</v>
      </c>
      <c r="F10" s="307">
        <f t="shared" ref="F10:F64" si="0">B10*E10</f>
        <v>0</v>
      </c>
      <c r="G10" s="25" t="s">
        <v>274</v>
      </c>
      <c r="H10" s="148" t="s">
        <v>442</v>
      </c>
      <c r="I10" s="80" t="s">
        <v>441</v>
      </c>
      <c r="J10" s="136">
        <v>3.1920000000000002</v>
      </c>
      <c r="K10" s="136">
        <f t="shared" ref="K10:K64" si="1">J10*B10</f>
        <v>0</v>
      </c>
      <c r="L10" s="27" t="s">
        <v>274</v>
      </c>
      <c r="M10" s="158" t="s">
        <v>642</v>
      </c>
      <c r="N10" s="80" t="s">
        <v>641</v>
      </c>
      <c r="O10" s="182">
        <v>3.0992000000000002</v>
      </c>
      <c r="P10" s="182">
        <f t="shared" ref="P10:P64" si="2">O10*B10</f>
        <v>0</v>
      </c>
      <c r="Q10" s="27" t="s">
        <v>274</v>
      </c>
      <c r="R10" s="42">
        <v>2362</v>
      </c>
      <c r="S10" s="80" t="s">
        <v>700</v>
      </c>
      <c r="T10" s="136">
        <v>1.92</v>
      </c>
      <c r="U10" s="136">
        <f t="shared" ref="U10:U64" si="3">T10*B10</f>
        <v>0</v>
      </c>
      <c r="V10" s="27" t="s">
        <v>274</v>
      </c>
    </row>
    <row r="11" spans="1:22" s="15" customFormat="1" ht="24.75" customHeight="1">
      <c r="A11" s="26" t="s">
        <v>276</v>
      </c>
      <c r="B11" s="302"/>
      <c r="C11" s="27">
        <v>24154</v>
      </c>
      <c r="D11" s="80"/>
      <c r="E11" s="136">
        <v>3.48</v>
      </c>
      <c r="F11" s="307">
        <f t="shared" si="0"/>
        <v>0</v>
      </c>
      <c r="G11" s="25" t="s">
        <v>274</v>
      </c>
      <c r="H11" s="148" t="s">
        <v>443</v>
      </c>
      <c r="I11" s="80" t="s">
        <v>441</v>
      </c>
      <c r="J11" s="136">
        <v>3.6479999999999997</v>
      </c>
      <c r="K11" s="136">
        <f t="shared" si="1"/>
        <v>0</v>
      </c>
      <c r="L11" s="27" t="s">
        <v>274</v>
      </c>
      <c r="M11" s="158" t="s">
        <v>643</v>
      </c>
      <c r="N11" s="80" t="s">
        <v>641</v>
      </c>
      <c r="O11" s="182">
        <v>3.2759999999999998</v>
      </c>
      <c r="P11" s="182">
        <f t="shared" si="2"/>
        <v>0</v>
      </c>
      <c r="Q11" s="27" t="s">
        <v>274</v>
      </c>
      <c r="R11" s="42">
        <v>2363</v>
      </c>
      <c r="S11" s="80" t="s">
        <v>700</v>
      </c>
      <c r="T11" s="136">
        <v>2.2999999999999998</v>
      </c>
      <c r="U11" s="136">
        <f t="shared" si="3"/>
        <v>0</v>
      </c>
      <c r="V11" s="27" t="s">
        <v>274</v>
      </c>
    </row>
    <row r="12" spans="1:22" s="15" customFormat="1" ht="24.75" customHeight="1">
      <c r="A12" s="26" t="s">
        <v>277</v>
      </c>
      <c r="B12" s="302"/>
      <c r="C12" s="27">
        <v>24155</v>
      </c>
      <c r="D12" s="80"/>
      <c r="E12" s="136">
        <v>4.1100000000000003</v>
      </c>
      <c r="F12" s="307">
        <f t="shared" si="0"/>
        <v>0</v>
      </c>
      <c r="G12" s="25" t="s">
        <v>274</v>
      </c>
      <c r="H12" s="148" t="s">
        <v>444</v>
      </c>
      <c r="I12" s="80" t="s">
        <v>441</v>
      </c>
      <c r="J12" s="136">
        <v>4.032</v>
      </c>
      <c r="K12" s="136">
        <f t="shared" si="1"/>
        <v>0</v>
      </c>
      <c r="L12" s="27" t="s">
        <v>274</v>
      </c>
      <c r="M12" s="158" t="s">
        <v>644</v>
      </c>
      <c r="N12" s="80" t="s">
        <v>641</v>
      </c>
      <c r="O12" s="182">
        <v>3.9727999999999999</v>
      </c>
      <c r="P12" s="182">
        <f t="shared" si="2"/>
        <v>0</v>
      </c>
      <c r="Q12" s="27" t="s">
        <v>274</v>
      </c>
      <c r="R12" s="42">
        <v>2364</v>
      </c>
      <c r="S12" s="80" t="s">
        <v>700</v>
      </c>
      <c r="T12" s="136">
        <v>2.5</v>
      </c>
      <c r="U12" s="136">
        <f t="shared" si="3"/>
        <v>0</v>
      </c>
      <c r="V12" s="27" t="s">
        <v>274</v>
      </c>
    </row>
    <row r="13" spans="1:22" s="15" customFormat="1" ht="24.75" customHeight="1">
      <c r="A13" s="26" t="s">
        <v>278</v>
      </c>
      <c r="B13" s="302"/>
      <c r="C13" s="27">
        <v>24156</v>
      </c>
      <c r="D13" s="80"/>
      <c r="E13" s="136">
        <v>4.97</v>
      </c>
      <c r="F13" s="307">
        <f t="shared" si="0"/>
        <v>0</v>
      </c>
      <c r="G13" s="25" t="s">
        <v>274</v>
      </c>
      <c r="H13" s="148" t="s">
        <v>445</v>
      </c>
      <c r="I13" s="80" t="s">
        <v>441</v>
      </c>
      <c r="J13" s="136">
        <v>5.3639999999999999</v>
      </c>
      <c r="K13" s="136">
        <f t="shared" si="1"/>
        <v>0</v>
      </c>
      <c r="L13" s="27" t="s">
        <v>274</v>
      </c>
      <c r="M13" s="158" t="s">
        <v>645</v>
      </c>
      <c r="N13" s="80" t="s">
        <v>641</v>
      </c>
      <c r="O13" s="182">
        <v>4.8776000000000002</v>
      </c>
      <c r="P13" s="182">
        <f t="shared" si="2"/>
        <v>0</v>
      </c>
      <c r="Q13" s="27" t="s">
        <v>274</v>
      </c>
      <c r="R13" s="42">
        <v>2365</v>
      </c>
      <c r="S13" s="80" t="s">
        <v>700</v>
      </c>
      <c r="T13" s="136">
        <v>3.07</v>
      </c>
      <c r="U13" s="136">
        <f t="shared" si="3"/>
        <v>0</v>
      </c>
      <c r="V13" s="27" t="s">
        <v>274</v>
      </c>
    </row>
    <row r="14" spans="1:22" s="15" customFormat="1" ht="24.75" customHeight="1">
      <c r="A14" s="26" t="s">
        <v>279</v>
      </c>
      <c r="B14" s="302"/>
      <c r="C14" s="27">
        <v>28236</v>
      </c>
      <c r="D14" s="80"/>
      <c r="E14" s="136">
        <v>5.31</v>
      </c>
      <c r="F14" s="307">
        <f t="shared" si="0"/>
        <v>0</v>
      </c>
      <c r="G14" s="25" t="s">
        <v>280</v>
      </c>
      <c r="H14" s="148">
        <v>280921</v>
      </c>
      <c r="I14" s="80" t="s">
        <v>308</v>
      </c>
      <c r="J14" s="136">
        <v>3.7679999999999998</v>
      </c>
      <c r="K14" s="136">
        <f t="shared" si="1"/>
        <v>0</v>
      </c>
      <c r="L14" s="27" t="s">
        <v>280</v>
      </c>
      <c r="M14" s="158" t="s">
        <v>646</v>
      </c>
      <c r="N14" s="80" t="s">
        <v>514</v>
      </c>
      <c r="O14" s="182">
        <v>7.8535000000000004</v>
      </c>
      <c r="P14" s="182">
        <f t="shared" si="2"/>
        <v>0</v>
      </c>
      <c r="Q14" s="27" t="s">
        <v>280</v>
      </c>
      <c r="R14" s="42">
        <v>2133</v>
      </c>
      <c r="S14" s="80" t="s">
        <v>726</v>
      </c>
      <c r="T14" s="136">
        <v>6.01</v>
      </c>
      <c r="U14" s="136">
        <f t="shared" si="3"/>
        <v>0</v>
      </c>
      <c r="V14" s="27" t="s">
        <v>280</v>
      </c>
    </row>
    <row r="15" spans="1:22" s="15" customFormat="1" ht="24.75" customHeight="1">
      <c r="A15" s="26" t="s">
        <v>281</v>
      </c>
      <c r="B15" s="302"/>
      <c r="C15" s="27">
        <v>39861</v>
      </c>
      <c r="D15" s="80" t="s">
        <v>8</v>
      </c>
      <c r="E15" s="136">
        <v>3.01</v>
      </c>
      <c r="F15" s="307">
        <f t="shared" si="0"/>
        <v>0</v>
      </c>
      <c r="G15" s="25" t="s">
        <v>282</v>
      </c>
      <c r="H15" s="148" t="s">
        <v>694</v>
      </c>
      <c r="I15" s="80" t="s">
        <v>446</v>
      </c>
      <c r="J15" s="136">
        <v>2.6519999999999997</v>
      </c>
      <c r="K15" s="136">
        <f t="shared" si="1"/>
        <v>0</v>
      </c>
      <c r="L15" s="27" t="s">
        <v>282</v>
      </c>
      <c r="M15" s="158" t="s">
        <v>647</v>
      </c>
      <c r="N15" s="80" t="s">
        <v>648</v>
      </c>
      <c r="O15" s="182">
        <v>2.72228</v>
      </c>
      <c r="P15" s="182">
        <f t="shared" si="2"/>
        <v>0</v>
      </c>
      <c r="Q15" s="27" t="s">
        <v>282</v>
      </c>
      <c r="R15" s="42">
        <v>2082</v>
      </c>
      <c r="S15" s="80" t="s">
        <v>289</v>
      </c>
      <c r="T15" s="136">
        <v>3.18</v>
      </c>
      <c r="U15" s="136">
        <f t="shared" si="3"/>
        <v>0</v>
      </c>
      <c r="V15" s="27" t="s">
        <v>282</v>
      </c>
    </row>
    <row r="16" spans="1:22" s="15" customFormat="1" ht="24.75" customHeight="1">
      <c r="A16" s="26" t="s">
        <v>283</v>
      </c>
      <c r="B16" s="302"/>
      <c r="C16" s="27">
        <v>65058</v>
      </c>
      <c r="D16" s="80" t="s">
        <v>284</v>
      </c>
      <c r="E16" s="136">
        <v>1.71</v>
      </c>
      <c r="F16" s="307">
        <f t="shared" si="0"/>
        <v>0</v>
      </c>
      <c r="G16" s="25" t="s">
        <v>282</v>
      </c>
      <c r="H16" s="148" t="s">
        <v>695</v>
      </c>
      <c r="I16" s="80" t="s">
        <v>250</v>
      </c>
      <c r="J16" s="136">
        <v>1.3440000000000001</v>
      </c>
      <c r="K16" s="136">
        <f t="shared" si="1"/>
        <v>0</v>
      </c>
      <c r="L16" s="27" t="s">
        <v>282</v>
      </c>
      <c r="M16" s="158" t="s">
        <v>649</v>
      </c>
      <c r="N16" s="80" t="s">
        <v>650</v>
      </c>
      <c r="O16" s="182">
        <v>1.4388000000000001</v>
      </c>
      <c r="P16" s="182">
        <f t="shared" si="2"/>
        <v>0</v>
      </c>
      <c r="Q16" s="27" t="s">
        <v>282</v>
      </c>
      <c r="R16" s="42">
        <v>2075</v>
      </c>
      <c r="S16" s="80" t="s">
        <v>700</v>
      </c>
      <c r="T16" s="136">
        <v>1.9</v>
      </c>
      <c r="U16" s="136">
        <f t="shared" si="3"/>
        <v>0</v>
      </c>
      <c r="V16" s="27" t="s">
        <v>282</v>
      </c>
    </row>
    <row r="17" spans="1:22" s="15" customFormat="1" ht="24.75" customHeight="1">
      <c r="A17" s="26" t="s">
        <v>285</v>
      </c>
      <c r="B17" s="302"/>
      <c r="C17" s="27">
        <v>16349</v>
      </c>
      <c r="D17" s="80" t="s">
        <v>8</v>
      </c>
      <c r="E17" s="136">
        <v>1.47</v>
      </c>
      <c r="F17" s="307">
        <f t="shared" si="0"/>
        <v>0</v>
      </c>
      <c r="G17" s="25" t="s">
        <v>137</v>
      </c>
      <c r="H17" s="148">
        <v>835600</v>
      </c>
      <c r="I17" s="80" t="s">
        <v>250</v>
      </c>
      <c r="J17" s="136">
        <v>0.96</v>
      </c>
      <c r="K17" s="136">
        <f t="shared" si="1"/>
        <v>0</v>
      </c>
      <c r="L17" s="27" t="s">
        <v>137</v>
      </c>
      <c r="M17" s="158" t="s">
        <v>651</v>
      </c>
      <c r="N17" s="80" t="s">
        <v>250</v>
      </c>
      <c r="O17" s="182">
        <v>1.4112000000000002</v>
      </c>
      <c r="P17" s="182">
        <f t="shared" si="2"/>
        <v>0</v>
      </c>
      <c r="Q17" s="27" t="s">
        <v>137</v>
      </c>
      <c r="R17" s="42">
        <v>11104</v>
      </c>
      <c r="S17" s="80" t="s">
        <v>727</v>
      </c>
      <c r="T17" s="136">
        <v>1.5</v>
      </c>
      <c r="U17" s="136">
        <f t="shared" si="3"/>
        <v>0</v>
      </c>
      <c r="V17" s="27" t="s">
        <v>137</v>
      </c>
    </row>
    <row r="18" spans="1:22" s="15" customFormat="1" ht="24.75" customHeight="1">
      <c r="A18" s="26" t="s">
        <v>286</v>
      </c>
      <c r="B18" s="302"/>
      <c r="C18" s="27">
        <v>72154</v>
      </c>
      <c r="D18" s="80" t="s">
        <v>8</v>
      </c>
      <c r="E18" s="136">
        <v>24.47</v>
      </c>
      <c r="F18" s="307">
        <f t="shared" si="0"/>
        <v>0</v>
      </c>
      <c r="G18" s="25" t="s">
        <v>287</v>
      </c>
      <c r="H18" s="176">
        <v>805233</v>
      </c>
      <c r="I18" s="80" t="s">
        <v>250</v>
      </c>
      <c r="J18" s="136">
        <v>19.32</v>
      </c>
      <c r="K18" s="136">
        <f t="shared" si="1"/>
        <v>0</v>
      </c>
      <c r="L18" s="27" t="s">
        <v>287</v>
      </c>
      <c r="M18" s="158" t="s">
        <v>652</v>
      </c>
      <c r="N18" s="80" t="s">
        <v>653</v>
      </c>
      <c r="O18" s="182">
        <v>29.595200000000002</v>
      </c>
      <c r="P18" s="182">
        <f t="shared" si="2"/>
        <v>0</v>
      </c>
      <c r="Q18" s="27" t="s">
        <v>287</v>
      </c>
      <c r="R18" s="170">
        <v>2155</v>
      </c>
      <c r="S18" s="80" t="s">
        <v>289</v>
      </c>
      <c r="T18" s="136">
        <v>33.65</v>
      </c>
      <c r="U18" s="136">
        <f t="shared" si="3"/>
        <v>0</v>
      </c>
      <c r="V18" s="27" t="s">
        <v>287</v>
      </c>
    </row>
    <row r="19" spans="1:22" s="15" customFormat="1" ht="24.75" customHeight="1">
      <c r="A19" s="26" t="s">
        <v>288</v>
      </c>
      <c r="B19" s="302"/>
      <c r="C19" s="27">
        <v>72138</v>
      </c>
      <c r="D19" s="80" t="s">
        <v>289</v>
      </c>
      <c r="E19" s="136">
        <v>6.16</v>
      </c>
      <c r="F19" s="307">
        <f t="shared" si="0"/>
        <v>0</v>
      </c>
      <c r="G19" s="25" t="s">
        <v>214</v>
      </c>
      <c r="H19" s="176">
        <v>805949</v>
      </c>
      <c r="I19" s="80" t="s">
        <v>446</v>
      </c>
      <c r="J19" s="136">
        <v>4.9800000000000004</v>
      </c>
      <c r="K19" s="136">
        <f t="shared" si="1"/>
        <v>0</v>
      </c>
      <c r="L19" s="27" t="s">
        <v>214</v>
      </c>
      <c r="M19" s="159" t="s">
        <v>654</v>
      </c>
      <c r="N19" s="65" t="s">
        <v>653</v>
      </c>
      <c r="O19" s="182">
        <v>3.7984999999999998</v>
      </c>
      <c r="P19" s="182">
        <f t="shared" si="2"/>
        <v>0</v>
      </c>
      <c r="Q19" s="27" t="s">
        <v>214</v>
      </c>
      <c r="R19" s="170">
        <v>2152</v>
      </c>
      <c r="S19" s="80" t="s">
        <v>289</v>
      </c>
      <c r="T19" s="136">
        <v>6.28</v>
      </c>
      <c r="U19" s="136">
        <f t="shared" si="3"/>
        <v>0</v>
      </c>
      <c r="V19" s="27" t="s">
        <v>214</v>
      </c>
    </row>
    <row r="20" spans="1:22" s="15" customFormat="1" ht="24.75" customHeight="1">
      <c r="A20" s="26" t="s">
        <v>288</v>
      </c>
      <c r="B20" s="302"/>
      <c r="C20" s="27">
        <v>72159</v>
      </c>
      <c r="D20" s="80" t="s">
        <v>8</v>
      </c>
      <c r="E20" s="136">
        <v>4.12</v>
      </c>
      <c r="F20" s="307">
        <f t="shared" si="0"/>
        <v>0</v>
      </c>
      <c r="G20" s="25" t="s">
        <v>214</v>
      </c>
      <c r="H20" s="176" t="s">
        <v>696</v>
      </c>
      <c r="I20" s="80" t="s">
        <v>250</v>
      </c>
      <c r="J20" s="136">
        <v>3.2160000000000002</v>
      </c>
      <c r="K20" s="136">
        <f t="shared" si="1"/>
        <v>0</v>
      </c>
      <c r="L20" s="27" t="s">
        <v>214</v>
      </c>
      <c r="M20" s="170"/>
      <c r="N20" s="80"/>
      <c r="O20" s="136"/>
      <c r="P20" s="182">
        <f t="shared" si="2"/>
        <v>0</v>
      </c>
      <c r="Q20" s="27" t="s">
        <v>214</v>
      </c>
      <c r="R20" s="170">
        <v>2149</v>
      </c>
      <c r="S20" s="80" t="s">
        <v>700</v>
      </c>
      <c r="T20" s="136">
        <v>2.71</v>
      </c>
      <c r="U20" s="136">
        <f t="shared" si="3"/>
        <v>0</v>
      </c>
      <c r="V20" s="27" t="s">
        <v>214</v>
      </c>
    </row>
    <row r="21" spans="1:22" s="15" customFormat="1" ht="33" customHeight="1">
      <c r="A21" s="26" t="s">
        <v>290</v>
      </c>
      <c r="B21" s="302"/>
      <c r="C21" s="27">
        <v>65375</v>
      </c>
      <c r="D21" s="80" t="s">
        <v>8</v>
      </c>
      <c r="E21" s="136">
        <v>19.38</v>
      </c>
      <c r="F21" s="307">
        <f t="shared" si="0"/>
        <v>0</v>
      </c>
      <c r="G21" s="25" t="s">
        <v>291</v>
      </c>
      <c r="H21" s="148">
        <v>987255</v>
      </c>
      <c r="I21" s="27" t="s">
        <v>447</v>
      </c>
      <c r="J21" s="136">
        <f>17.592/144*80</f>
        <v>9.7733333333333334</v>
      </c>
      <c r="K21" s="136">
        <f t="shared" si="1"/>
        <v>0</v>
      </c>
      <c r="L21" s="27" t="s">
        <v>291</v>
      </c>
      <c r="M21" s="158" t="s">
        <v>655</v>
      </c>
      <c r="N21" s="80" t="s">
        <v>641</v>
      </c>
      <c r="O21" s="182">
        <v>18.5288</v>
      </c>
      <c r="P21" s="182">
        <f t="shared" si="2"/>
        <v>0</v>
      </c>
      <c r="Q21" s="27" t="s">
        <v>291</v>
      </c>
      <c r="R21" s="42">
        <v>2312</v>
      </c>
      <c r="S21" s="80" t="s">
        <v>700</v>
      </c>
      <c r="T21" s="136">
        <v>12.01</v>
      </c>
      <c r="U21" s="136">
        <f t="shared" si="3"/>
        <v>0</v>
      </c>
      <c r="V21" s="27" t="s">
        <v>291</v>
      </c>
    </row>
    <row r="22" spans="1:22" s="15" customFormat="1" ht="24.75" customHeight="1">
      <c r="A22" s="26" t="s">
        <v>292</v>
      </c>
      <c r="B22" s="302"/>
      <c r="C22" s="27">
        <v>27049</v>
      </c>
      <c r="D22" s="80" t="s">
        <v>8</v>
      </c>
      <c r="E22" s="136">
        <v>4.5199999999999996</v>
      </c>
      <c r="F22" s="307">
        <f t="shared" si="0"/>
        <v>0</v>
      </c>
      <c r="G22" s="25" t="s">
        <v>282</v>
      </c>
      <c r="H22" s="148">
        <v>300108</v>
      </c>
      <c r="I22" s="80" t="s">
        <v>250</v>
      </c>
      <c r="J22" s="136">
        <v>4.6559999999999997</v>
      </c>
      <c r="K22" s="136">
        <f t="shared" si="1"/>
        <v>0</v>
      </c>
      <c r="L22" s="27" t="s">
        <v>282</v>
      </c>
      <c r="M22" s="158" t="s">
        <v>656</v>
      </c>
      <c r="N22" s="80" t="s">
        <v>622</v>
      </c>
      <c r="O22" s="182">
        <v>5.8032000000000004</v>
      </c>
      <c r="P22" s="182">
        <f t="shared" si="2"/>
        <v>0</v>
      </c>
      <c r="Q22" s="27" t="s">
        <v>282</v>
      </c>
      <c r="R22" s="42">
        <v>1709</v>
      </c>
      <c r="S22" s="80" t="s">
        <v>700</v>
      </c>
      <c r="T22" s="136">
        <v>7.66</v>
      </c>
      <c r="U22" s="136">
        <f t="shared" si="3"/>
        <v>0</v>
      </c>
      <c r="V22" s="27" t="s">
        <v>282</v>
      </c>
    </row>
    <row r="23" spans="1:22" s="15" customFormat="1" ht="24.75" customHeight="1">
      <c r="A23" s="26" t="s">
        <v>293</v>
      </c>
      <c r="B23" s="302"/>
      <c r="C23" s="27">
        <v>20314</v>
      </c>
      <c r="D23" s="80" t="s">
        <v>8</v>
      </c>
      <c r="E23" s="136">
        <v>25.96</v>
      </c>
      <c r="F23" s="307">
        <f t="shared" si="0"/>
        <v>0</v>
      </c>
      <c r="G23" s="25" t="s">
        <v>294</v>
      </c>
      <c r="H23" s="148">
        <v>301634</v>
      </c>
      <c r="I23" s="80" t="s">
        <v>250</v>
      </c>
      <c r="J23" s="136">
        <v>30.287999999999997</v>
      </c>
      <c r="K23" s="136">
        <f t="shared" si="1"/>
        <v>0</v>
      </c>
      <c r="L23" s="27" t="s">
        <v>294</v>
      </c>
      <c r="M23" s="158" t="s">
        <v>657</v>
      </c>
      <c r="N23" s="80" t="s">
        <v>622</v>
      </c>
      <c r="O23" s="182">
        <v>37.493400000000001</v>
      </c>
      <c r="P23" s="182">
        <f t="shared" si="2"/>
        <v>0</v>
      </c>
      <c r="Q23" s="27" t="s">
        <v>294</v>
      </c>
      <c r="R23" s="42">
        <v>1710</v>
      </c>
      <c r="S23" s="80" t="s">
        <v>700</v>
      </c>
      <c r="T23" s="136">
        <v>30.01</v>
      </c>
      <c r="U23" s="136">
        <f t="shared" si="3"/>
        <v>0</v>
      </c>
      <c r="V23" s="27" t="s">
        <v>294</v>
      </c>
    </row>
    <row r="24" spans="1:22" s="15" customFormat="1" ht="21.75" customHeight="1">
      <c r="A24" s="114" t="s">
        <v>295</v>
      </c>
      <c r="B24" s="343"/>
      <c r="C24" s="64"/>
      <c r="D24" s="65"/>
      <c r="E24" s="180"/>
      <c r="F24" s="307">
        <f t="shared" si="0"/>
        <v>0</v>
      </c>
      <c r="G24" s="115"/>
      <c r="H24" s="148"/>
      <c r="I24" s="65"/>
      <c r="J24" s="180"/>
      <c r="K24" s="136">
        <f t="shared" si="1"/>
        <v>0</v>
      </c>
      <c r="L24" s="65"/>
      <c r="M24" s="42"/>
      <c r="N24" s="65"/>
      <c r="O24" s="180"/>
      <c r="P24" s="182">
        <f t="shared" si="2"/>
        <v>0</v>
      </c>
      <c r="Q24" s="65"/>
      <c r="R24" s="42"/>
      <c r="S24" s="65"/>
      <c r="T24" s="180"/>
      <c r="U24" s="136">
        <f t="shared" si="3"/>
        <v>0</v>
      </c>
      <c r="V24" s="65"/>
    </row>
    <row r="25" spans="1:22" s="15" customFormat="1" ht="31" customHeight="1">
      <c r="A25" s="26" t="s">
        <v>296</v>
      </c>
      <c r="B25" s="302"/>
      <c r="C25" s="116">
        <v>76550</v>
      </c>
      <c r="D25" s="80"/>
      <c r="E25" s="136">
        <v>2.93</v>
      </c>
      <c r="F25" s="307">
        <f t="shared" si="0"/>
        <v>0</v>
      </c>
      <c r="G25" s="25" t="s">
        <v>115</v>
      </c>
      <c r="H25" s="148">
        <v>997285</v>
      </c>
      <c r="I25" s="80" t="s">
        <v>400</v>
      </c>
      <c r="J25" s="136">
        <v>0.57599999999999996</v>
      </c>
      <c r="K25" s="136">
        <f t="shared" si="1"/>
        <v>0</v>
      </c>
      <c r="L25" s="27" t="s">
        <v>115</v>
      </c>
      <c r="M25" s="158" t="s">
        <v>658</v>
      </c>
      <c r="N25" s="80" t="s">
        <v>400</v>
      </c>
      <c r="O25" s="182">
        <v>1.0449999999999999</v>
      </c>
      <c r="P25" s="182">
        <f t="shared" si="2"/>
        <v>0</v>
      </c>
      <c r="Q25" s="27" t="s">
        <v>115</v>
      </c>
      <c r="R25" s="42">
        <v>11013</v>
      </c>
      <c r="S25" s="80" t="s">
        <v>719</v>
      </c>
      <c r="T25" s="136">
        <v>4.6399999999999997</v>
      </c>
      <c r="U25" s="136">
        <f t="shared" si="3"/>
        <v>0</v>
      </c>
      <c r="V25" s="27" t="s">
        <v>115</v>
      </c>
    </row>
    <row r="26" spans="1:22" s="15" customFormat="1" ht="24.75" customHeight="1">
      <c r="A26" s="26" t="s">
        <v>297</v>
      </c>
      <c r="B26" s="302"/>
      <c r="C26" s="116">
        <v>23286</v>
      </c>
      <c r="D26" s="80" t="s">
        <v>298</v>
      </c>
      <c r="E26" s="136">
        <v>2.4700000000000002</v>
      </c>
      <c r="F26" s="307">
        <f t="shared" si="0"/>
        <v>0</v>
      </c>
      <c r="G26" s="25" t="s">
        <v>70</v>
      </c>
      <c r="H26" s="176">
        <v>673004</v>
      </c>
      <c r="I26" s="80" t="s">
        <v>298</v>
      </c>
      <c r="J26" s="136">
        <v>2.3159999999999998</v>
      </c>
      <c r="K26" s="136">
        <f t="shared" si="1"/>
        <v>0</v>
      </c>
      <c r="L26" s="27" t="s">
        <v>70</v>
      </c>
      <c r="M26" s="170" t="s">
        <v>659</v>
      </c>
      <c r="N26" s="80" t="s">
        <v>298</v>
      </c>
      <c r="O26" s="182">
        <v>2.4359999999999995</v>
      </c>
      <c r="P26" s="182">
        <f t="shared" si="2"/>
        <v>0</v>
      </c>
      <c r="Q26" s="27" t="s">
        <v>70</v>
      </c>
      <c r="R26" s="170" t="s">
        <v>728</v>
      </c>
      <c r="S26" s="80" t="s">
        <v>729</v>
      </c>
      <c r="T26" s="136">
        <v>3.52</v>
      </c>
      <c r="U26" s="136">
        <f t="shared" si="3"/>
        <v>0</v>
      </c>
      <c r="V26" s="27" t="s">
        <v>70</v>
      </c>
    </row>
    <row r="27" spans="1:22" s="15" customFormat="1" ht="24.75" customHeight="1">
      <c r="A27" s="26" t="s">
        <v>299</v>
      </c>
      <c r="B27" s="302"/>
      <c r="C27" s="116">
        <v>60153</v>
      </c>
      <c r="D27" s="117" t="s">
        <v>8</v>
      </c>
      <c r="E27" s="136">
        <v>1.33</v>
      </c>
      <c r="F27" s="307">
        <f t="shared" si="0"/>
        <v>0</v>
      </c>
      <c r="G27" s="25" t="s">
        <v>70</v>
      </c>
      <c r="H27" s="176">
        <v>673669</v>
      </c>
      <c r="I27" s="117" t="s">
        <v>156</v>
      </c>
      <c r="J27" s="136">
        <v>0.98399999999999987</v>
      </c>
      <c r="K27" s="136">
        <f t="shared" si="1"/>
        <v>0</v>
      </c>
      <c r="L27" s="27" t="s">
        <v>70</v>
      </c>
      <c r="M27" s="170" t="s">
        <v>660</v>
      </c>
      <c r="N27" s="117" t="s">
        <v>308</v>
      </c>
      <c r="O27" s="182">
        <v>1.1879999999999999</v>
      </c>
      <c r="P27" s="182">
        <f t="shared" si="2"/>
        <v>0</v>
      </c>
      <c r="Q27" s="27" t="s">
        <v>70</v>
      </c>
      <c r="R27" s="170">
        <v>572</v>
      </c>
      <c r="S27" s="80" t="s">
        <v>700</v>
      </c>
      <c r="T27" s="136">
        <v>0.71</v>
      </c>
      <c r="U27" s="136">
        <f t="shared" si="3"/>
        <v>0</v>
      </c>
      <c r="V27" s="27" t="s">
        <v>70</v>
      </c>
    </row>
    <row r="28" spans="1:22" s="70" customFormat="1" ht="24.75" customHeight="1">
      <c r="A28" s="26" t="s">
        <v>300</v>
      </c>
      <c r="B28" s="302"/>
      <c r="C28" s="116">
        <v>17333</v>
      </c>
      <c r="D28" s="27" t="s">
        <v>246</v>
      </c>
      <c r="E28" s="136">
        <v>3.04</v>
      </c>
      <c r="F28" s="307">
        <f t="shared" si="0"/>
        <v>0</v>
      </c>
      <c r="G28" s="25" t="s">
        <v>70</v>
      </c>
      <c r="H28" s="148">
        <v>673100</v>
      </c>
      <c r="I28" s="27" t="s">
        <v>246</v>
      </c>
      <c r="J28" s="136">
        <v>2.2559999999999998</v>
      </c>
      <c r="K28" s="136">
        <f t="shared" si="1"/>
        <v>0</v>
      </c>
      <c r="L28" s="27" t="s">
        <v>70</v>
      </c>
      <c r="M28" s="158" t="s">
        <v>661</v>
      </c>
      <c r="N28" s="80" t="s">
        <v>246</v>
      </c>
      <c r="O28" s="182">
        <v>2.2866000000000004</v>
      </c>
      <c r="P28" s="182">
        <f t="shared" si="2"/>
        <v>0</v>
      </c>
      <c r="Q28" s="27" t="s">
        <v>70</v>
      </c>
      <c r="R28" s="42">
        <v>575</v>
      </c>
      <c r="S28" s="27" t="s">
        <v>246</v>
      </c>
      <c r="T28" s="136">
        <v>3.04</v>
      </c>
      <c r="U28" s="136">
        <f t="shared" si="3"/>
        <v>0</v>
      </c>
      <c r="V28" s="27" t="s">
        <v>70</v>
      </c>
    </row>
    <row r="29" spans="1:22" s="70" customFormat="1" ht="24.75" customHeight="1">
      <c r="A29" s="26" t="s">
        <v>301</v>
      </c>
      <c r="B29" s="302"/>
      <c r="C29" s="116">
        <v>53584</v>
      </c>
      <c r="D29" s="27" t="s">
        <v>246</v>
      </c>
      <c r="E29" s="136">
        <v>3.04</v>
      </c>
      <c r="F29" s="307">
        <f t="shared" si="0"/>
        <v>0</v>
      </c>
      <c r="G29" s="25" t="s">
        <v>70</v>
      </c>
      <c r="H29" s="148">
        <v>673103</v>
      </c>
      <c r="I29" s="27" t="s">
        <v>246</v>
      </c>
      <c r="J29" s="136">
        <v>2.2559999999999998</v>
      </c>
      <c r="K29" s="136">
        <f t="shared" si="1"/>
        <v>0</v>
      </c>
      <c r="L29" s="27" t="s">
        <v>70</v>
      </c>
      <c r="M29" s="42" t="s">
        <v>662</v>
      </c>
      <c r="N29" s="27" t="s">
        <v>246</v>
      </c>
      <c r="O29" s="182">
        <v>2.2866000000000004</v>
      </c>
      <c r="P29" s="182">
        <f t="shared" si="2"/>
        <v>0</v>
      </c>
      <c r="Q29" s="27" t="s">
        <v>70</v>
      </c>
      <c r="R29" s="42">
        <v>11810</v>
      </c>
      <c r="S29" s="27" t="s">
        <v>246</v>
      </c>
      <c r="T29" s="136">
        <v>3.04</v>
      </c>
      <c r="U29" s="136">
        <f t="shared" si="3"/>
        <v>0</v>
      </c>
      <c r="V29" s="27" t="s">
        <v>70</v>
      </c>
    </row>
    <row r="30" spans="1:22" s="15" customFormat="1" ht="24.75" customHeight="1">
      <c r="A30" s="82" t="s">
        <v>241</v>
      </c>
      <c r="B30" s="302"/>
      <c r="C30" s="116">
        <v>64190</v>
      </c>
      <c r="D30" s="80" t="s">
        <v>302</v>
      </c>
      <c r="E30" s="136">
        <v>1.81</v>
      </c>
      <c r="F30" s="307">
        <f t="shared" si="0"/>
        <v>0</v>
      </c>
      <c r="G30" s="25" t="s">
        <v>214</v>
      </c>
      <c r="H30" s="148">
        <v>703508</v>
      </c>
      <c r="I30" s="80" t="s">
        <v>400</v>
      </c>
      <c r="J30" s="136">
        <v>0.80400000000000005</v>
      </c>
      <c r="K30" s="136">
        <f t="shared" si="1"/>
        <v>0</v>
      </c>
      <c r="L30" s="27" t="s">
        <v>214</v>
      </c>
      <c r="M30" s="65" t="s">
        <v>615</v>
      </c>
      <c r="N30" s="65" t="s">
        <v>400</v>
      </c>
      <c r="O30" s="182">
        <v>0.78</v>
      </c>
      <c r="P30" s="182">
        <f t="shared" si="2"/>
        <v>0</v>
      </c>
      <c r="Q30" s="27" t="s">
        <v>214</v>
      </c>
      <c r="R30" s="42">
        <v>1846</v>
      </c>
      <c r="S30" s="80" t="s">
        <v>719</v>
      </c>
      <c r="T30" s="136">
        <v>0.89</v>
      </c>
      <c r="U30" s="136">
        <f t="shared" si="3"/>
        <v>0</v>
      </c>
      <c r="V30" s="27" t="s">
        <v>214</v>
      </c>
    </row>
    <row r="31" spans="1:22" s="15" customFormat="1" ht="24.75" customHeight="1">
      <c r="A31" s="82" t="s">
        <v>243</v>
      </c>
      <c r="B31" s="302"/>
      <c r="C31" s="116">
        <v>64189</v>
      </c>
      <c r="D31" s="80" t="s">
        <v>302</v>
      </c>
      <c r="E31" s="136">
        <v>1.2</v>
      </c>
      <c r="F31" s="307">
        <f t="shared" si="0"/>
        <v>0</v>
      </c>
      <c r="G31" s="25" t="s">
        <v>214</v>
      </c>
      <c r="H31" s="148">
        <v>703519</v>
      </c>
      <c r="I31" s="80" t="s">
        <v>400</v>
      </c>
      <c r="J31" s="136">
        <v>0.49199999999999994</v>
      </c>
      <c r="K31" s="136">
        <f t="shared" si="1"/>
        <v>0</v>
      </c>
      <c r="L31" s="27" t="s">
        <v>214</v>
      </c>
      <c r="M31" s="62" t="s">
        <v>616</v>
      </c>
      <c r="N31" s="27" t="s">
        <v>156</v>
      </c>
      <c r="O31" s="182">
        <v>0.69</v>
      </c>
      <c r="P31" s="182">
        <f t="shared" si="2"/>
        <v>0</v>
      </c>
      <c r="Q31" s="27" t="s">
        <v>214</v>
      </c>
      <c r="R31" s="42">
        <v>1843</v>
      </c>
      <c r="S31" s="80" t="s">
        <v>612</v>
      </c>
      <c r="T31" s="136">
        <v>0.28999999999999998</v>
      </c>
      <c r="U31" s="136">
        <f t="shared" si="3"/>
        <v>0</v>
      </c>
      <c r="V31" s="27" t="s">
        <v>214</v>
      </c>
    </row>
    <row r="32" spans="1:22" s="15" customFormat="1" ht="24.75" customHeight="1">
      <c r="A32" s="82" t="s">
        <v>244</v>
      </c>
      <c r="B32" s="302"/>
      <c r="C32" s="116">
        <v>59936</v>
      </c>
      <c r="D32" s="80" t="s">
        <v>156</v>
      </c>
      <c r="E32" s="136">
        <v>0.88</v>
      </c>
      <c r="F32" s="307">
        <f t="shared" si="0"/>
        <v>0</v>
      </c>
      <c r="G32" s="25" t="s">
        <v>214</v>
      </c>
      <c r="H32" s="148">
        <v>703500</v>
      </c>
      <c r="I32" s="80" t="s">
        <v>400</v>
      </c>
      <c r="J32" s="136">
        <v>0.51600000000000001</v>
      </c>
      <c r="K32" s="136">
        <f t="shared" si="1"/>
        <v>0</v>
      </c>
      <c r="L32" s="27" t="s">
        <v>214</v>
      </c>
      <c r="M32" s="62" t="s">
        <v>617</v>
      </c>
      <c r="N32" s="27" t="s">
        <v>156</v>
      </c>
      <c r="O32" s="182">
        <v>0.39240000000000003</v>
      </c>
      <c r="P32" s="182">
        <f t="shared" si="2"/>
        <v>0</v>
      </c>
      <c r="Q32" s="27" t="s">
        <v>214</v>
      </c>
      <c r="R32" s="42">
        <v>13135</v>
      </c>
      <c r="S32" s="80" t="s">
        <v>730</v>
      </c>
      <c r="T32" s="136">
        <v>2.38</v>
      </c>
      <c r="U32" s="136">
        <f t="shared" si="3"/>
        <v>0</v>
      </c>
      <c r="V32" s="27" t="s">
        <v>214</v>
      </c>
    </row>
    <row r="33" spans="1:22" s="15" customFormat="1" ht="24.75" customHeight="1">
      <c r="A33" s="26" t="s">
        <v>303</v>
      </c>
      <c r="B33" s="302"/>
      <c r="C33" s="116">
        <v>85691</v>
      </c>
      <c r="D33" s="80" t="s">
        <v>8</v>
      </c>
      <c r="E33" s="136">
        <v>3.19</v>
      </c>
      <c r="F33" s="307">
        <f t="shared" si="0"/>
        <v>0</v>
      </c>
      <c r="G33" s="25" t="s">
        <v>304</v>
      </c>
      <c r="H33" s="148">
        <v>866801</v>
      </c>
      <c r="I33" s="80" t="s">
        <v>441</v>
      </c>
      <c r="J33" s="136">
        <v>1.8599999999999999</v>
      </c>
      <c r="K33" s="136">
        <f t="shared" si="1"/>
        <v>0</v>
      </c>
      <c r="L33" s="27" t="s">
        <v>304</v>
      </c>
      <c r="M33" s="171" t="s">
        <v>663</v>
      </c>
      <c r="N33" s="80" t="s">
        <v>664</v>
      </c>
      <c r="O33" s="182">
        <v>2.448</v>
      </c>
      <c r="P33" s="182">
        <f t="shared" si="2"/>
        <v>0</v>
      </c>
      <c r="Q33" s="27" t="s">
        <v>304</v>
      </c>
      <c r="R33" s="42">
        <v>2252</v>
      </c>
      <c r="S33" s="80" t="s">
        <v>731</v>
      </c>
      <c r="T33" s="136">
        <v>3.59</v>
      </c>
      <c r="U33" s="136">
        <f t="shared" si="3"/>
        <v>0</v>
      </c>
      <c r="V33" s="27" t="s">
        <v>304</v>
      </c>
    </row>
    <row r="34" spans="1:22" s="15" customFormat="1" ht="24.75" customHeight="1">
      <c r="A34" s="82" t="s">
        <v>305</v>
      </c>
      <c r="B34" s="302"/>
      <c r="C34" s="118">
        <v>53689</v>
      </c>
      <c r="D34" s="65"/>
      <c r="E34" s="136">
        <v>4.97</v>
      </c>
      <c r="F34" s="307">
        <f t="shared" si="0"/>
        <v>0</v>
      </c>
      <c r="G34" s="25" t="s">
        <v>772</v>
      </c>
      <c r="H34" s="148">
        <v>510011</v>
      </c>
      <c r="I34" s="65" t="s">
        <v>378</v>
      </c>
      <c r="J34" s="136">
        <v>21.251999999999999</v>
      </c>
      <c r="K34" s="136">
        <f t="shared" si="1"/>
        <v>0</v>
      </c>
      <c r="L34" s="452" t="s">
        <v>748</v>
      </c>
      <c r="M34" s="158" t="s">
        <v>665</v>
      </c>
      <c r="N34" s="80" t="s">
        <v>378</v>
      </c>
      <c r="O34" s="182">
        <v>23.698499999999999</v>
      </c>
      <c r="P34" s="182">
        <f t="shared" si="2"/>
        <v>0</v>
      </c>
      <c r="Q34" s="452" t="s">
        <v>748</v>
      </c>
      <c r="R34" s="42">
        <v>1943</v>
      </c>
      <c r="S34" s="65" t="s">
        <v>719</v>
      </c>
      <c r="T34" s="136">
        <v>23.35</v>
      </c>
      <c r="U34" s="136">
        <f t="shared" si="3"/>
        <v>0</v>
      </c>
      <c r="V34" s="452" t="s">
        <v>748</v>
      </c>
    </row>
    <row r="35" spans="1:22" s="15" customFormat="1" ht="24.75" customHeight="1">
      <c r="A35" s="26" t="s">
        <v>306</v>
      </c>
      <c r="B35" s="302"/>
      <c r="C35" s="116">
        <v>60290</v>
      </c>
      <c r="D35" s="80" t="s">
        <v>8</v>
      </c>
      <c r="E35" s="136">
        <v>0.89</v>
      </c>
      <c r="F35" s="307">
        <f t="shared" si="0"/>
        <v>0</v>
      </c>
      <c r="G35" s="25" t="s">
        <v>70</v>
      </c>
      <c r="H35" s="148">
        <v>671800</v>
      </c>
      <c r="I35" s="80" t="s">
        <v>308</v>
      </c>
      <c r="J35" s="136">
        <v>0.432</v>
      </c>
      <c r="K35" s="136">
        <f t="shared" si="1"/>
        <v>0</v>
      </c>
      <c r="L35" s="27" t="s">
        <v>70</v>
      </c>
      <c r="M35" s="158" t="s">
        <v>666</v>
      </c>
      <c r="N35" s="80" t="s">
        <v>308</v>
      </c>
      <c r="O35" s="182">
        <v>0.50140000000000007</v>
      </c>
      <c r="P35" s="182">
        <f t="shared" si="2"/>
        <v>0</v>
      </c>
      <c r="Q35" s="27" t="s">
        <v>70</v>
      </c>
      <c r="R35" s="42">
        <v>11754</v>
      </c>
      <c r="S35" s="65" t="s">
        <v>719</v>
      </c>
      <c r="T35" s="136">
        <v>1.34</v>
      </c>
      <c r="U35" s="136">
        <f t="shared" si="3"/>
        <v>0</v>
      </c>
      <c r="V35" s="27" t="s">
        <v>70</v>
      </c>
    </row>
    <row r="36" spans="1:22" s="15" customFormat="1" ht="24.75" customHeight="1">
      <c r="A36" s="26" t="s">
        <v>306</v>
      </c>
      <c r="B36" s="302"/>
      <c r="C36" s="116">
        <v>56682</v>
      </c>
      <c r="D36" s="80"/>
      <c r="E36" s="136">
        <v>3.39</v>
      </c>
      <c r="F36" s="307">
        <f t="shared" si="0"/>
        <v>0</v>
      </c>
      <c r="G36" s="25" t="s">
        <v>70</v>
      </c>
      <c r="H36" s="148">
        <v>672006</v>
      </c>
      <c r="I36" s="80" t="s">
        <v>308</v>
      </c>
      <c r="J36" s="136">
        <v>0.432</v>
      </c>
      <c r="K36" s="136">
        <f t="shared" si="1"/>
        <v>0</v>
      </c>
      <c r="L36" s="27" t="s">
        <v>70</v>
      </c>
      <c r="M36" s="158" t="s">
        <v>667</v>
      </c>
      <c r="N36" s="80" t="s">
        <v>308</v>
      </c>
      <c r="O36" s="182">
        <v>2.6415999999999999</v>
      </c>
      <c r="P36" s="182">
        <f t="shared" si="2"/>
        <v>0</v>
      </c>
      <c r="Q36" s="27" t="s">
        <v>70</v>
      </c>
      <c r="R36" s="42">
        <v>2649</v>
      </c>
      <c r="S36" s="65" t="s">
        <v>308</v>
      </c>
      <c r="T36" s="136">
        <v>0.46</v>
      </c>
      <c r="U36" s="136">
        <f t="shared" si="3"/>
        <v>0</v>
      </c>
      <c r="V36" s="27" t="s">
        <v>70</v>
      </c>
    </row>
    <row r="37" spans="1:22" s="15" customFormat="1" ht="24.75" customHeight="1">
      <c r="A37" s="26" t="s">
        <v>307</v>
      </c>
      <c r="B37" s="302"/>
      <c r="C37" s="116">
        <v>68327</v>
      </c>
      <c r="D37" s="80" t="s">
        <v>308</v>
      </c>
      <c r="E37" s="136">
        <v>11.85</v>
      </c>
      <c r="F37" s="307">
        <f t="shared" si="0"/>
        <v>0</v>
      </c>
      <c r="G37" s="25" t="s">
        <v>309</v>
      </c>
      <c r="H37" s="148">
        <v>924003</v>
      </c>
      <c r="I37" s="80" t="s">
        <v>308</v>
      </c>
      <c r="J37" s="136">
        <v>8.4599999999999991</v>
      </c>
      <c r="K37" s="136">
        <f t="shared" si="1"/>
        <v>0</v>
      </c>
      <c r="L37" s="27" t="s">
        <v>309</v>
      </c>
      <c r="M37" s="158" t="s">
        <v>668</v>
      </c>
      <c r="N37" s="80" t="s">
        <v>308</v>
      </c>
      <c r="O37" s="182">
        <v>4.3899999999999997</v>
      </c>
      <c r="P37" s="182">
        <f t="shared" si="2"/>
        <v>0</v>
      </c>
      <c r="Q37" s="27" t="s">
        <v>309</v>
      </c>
      <c r="R37" s="42">
        <v>2634</v>
      </c>
      <c r="S37" s="80" t="s">
        <v>308</v>
      </c>
      <c r="T37" s="136">
        <v>9.4700000000000006</v>
      </c>
      <c r="U37" s="136">
        <f t="shared" si="3"/>
        <v>0</v>
      </c>
      <c r="V37" s="27" t="s">
        <v>309</v>
      </c>
    </row>
    <row r="38" spans="1:22" s="15" customFormat="1" ht="24.75" customHeight="1">
      <c r="A38" s="26" t="s">
        <v>310</v>
      </c>
      <c r="B38" s="302"/>
      <c r="C38" s="116">
        <v>72152</v>
      </c>
      <c r="D38" s="80" t="s">
        <v>101</v>
      </c>
      <c r="E38" s="136">
        <v>14.94</v>
      </c>
      <c r="F38" s="307">
        <f t="shared" si="0"/>
        <v>0</v>
      </c>
      <c r="G38" s="25" t="s">
        <v>311</v>
      </c>
      <c r="H38" s="148">
        <v>745137</v>
      </c>
      <c r="I38" s="80" t="s">
        <v>448</v>
      </c>
      <c r="J38" s="136">
        <v>12.504</v>
      </c>
      <c r="K38" s="136">
        <f t="shared" si="1"/>
        <v>0</v>
      </c>
      <c r="L38" s="27" t="s">
        <v>311</v>
      </c>
      <c r="M38" s="158" t="s">
        <v>669</v>
      </c>
      <c r="N38" s="80" t="s">
        <v>559</v>
      </c>
      <c r="O38" s="182">
        <v>14.605499999999999</v>
      </c>
      <c r="P38" s="182">
        <f t="shared" si="2"/>
        <v>0</v>
      </c>
      <c r="Q38" s="27" t="s">
        <v>311</v>
      </c>
      <c r="R38" s="42">
        <v>2672</v>
      </c>
      <c r="S38" s="80" t="s">
        <v>101</v>
      </c>
      <c r="T38" s="136">
        <v>16.97</v>
      </c>
      <c r="U38" s="136">
        <f t="shared" si="3"/>
        <v>0</v>
      </c>
      <c r="V38" s="27" t="s">
        <v>311</v>
      </c>
    </row>
    <row r="39" spans="1:22" s="15" customFormat="1" ht="24.75" customHeight="1">
      <c r="A39" s="82" t="s">
        <v>312</v>
      </c>
      <c r="B39" s="302"/>
      <c r="C39" s="116">
        <v>64930</v>
      </c>
      <c r="D39" s="80" t="s">
        <v>101</v>
      </c>
      <c r="E39" s="136">
        <v>29.58</v>
      </c>
      <c r="F39" s="307">
        <f t="shared" si="0"/>
        <v>0</v>
      </c>
      <c r="G39" s="25" t="s">
        <v>198</v>
      </c>
      <c r="H39" s="148">
        <v>740700</v>
      </c>
      <c r="I39" s="80" t="s">
        <v>340</v>
      </c>
      <c r="J39" s="136">
        <v>27.707999999999998</v>
      </c>
      <c r="K39" s="136">
        <f t="shared" si="1"/>
        <v>0</v>
      </c>
      <c r="L39" s="27" t="s">
        <v>198</v>
      </c>
      <c r="M39" s="158" t="s">
        <v>670</v>
      </c>
      <c r="N39" s="80" t="s">
        <v>559</v>
      </c>
      <c r="O39" s="182">
        <v>22.99</v>
      </c>
      <c r="P39" s="182">
        <f t="shared" si="2"/>
        <v>0</v>
      </c>
      <c r="Q39" s="27" t="s">
        <v>198</v>
      </c>
      <c r="R39" s="42">
        <v>2661</v>
      </c>
      <c r="S39" s="80" t="s">
        <v>101</v>
      </c>
      <c r="T39" s="136">
        <v>33.590000000000003</v>
      </c>
      <c r="U39" s="136">
        <f t="shared" si="3"/>
        <v>0</v>
      </c>
      <c r="V39" s="27" t="s">
        <v>198</v>
      </c>
    </row>
    <row r="40" spans="1:22" s="15" customFormat="1" ht="24.75" customHeight="1">
      <c r="A40" s="82" t="s">
        <v>313</v>
      </c>
      <c r="B40" s="302"/>
      <c r="C40" s="116">
        <v>53651</v>
      </c>
      <c r="D40" s="80"/>
      <c r="E40" s="136">
        <v>18.38</v>
      </c>
      <c r="F40" s="307">
        <f t="shared" si="0"/>
        <v>0</v>
      </c>
      <c r="G40" s="25" t="s">
        <v>314</v>
      </c>
      <c r="H40" s="148">
        <v>745157</v>
      </c>
      <c r="I40" s="80" t="s">
        <v>448</v>
      </c>
      <c r="J40" s="136">
        <v>15.395999999999999</v>
      </c>
      <c r="K40" s="136">
        <f t="shared" si="1"/>
        <v>0</v>
      </c>
      <c r="L40" s="27" t="s">
        <v>314</v>
      </c>
      <c r="M40" s="159" t="s">
        <v>671</v>
      </c>
      <c r="N40" s="65" t="s">
        <v>672</v>
      </c>
      <c r="O40" s="182">
        <v>16.349599999999999</v>
      </c>
      <c r="P40" s="182">
        <f t="shared" si="2"/>
        <v>0</v>
      </c>
      <c r="Q40" s="27" t="s">
        <v>314</v>
      </c>
      <c r="R40" s="42">
        <v>2677</v>
      </c>
      <c r="S40" s="80" t="s">
        <v>448</v>
      </c>
      <c r="T40" s="136">
        <v>20.2</v>
      </c>
      <c r="U40" s="136">
        <f t="shared" si="3"/>
        <v>0</v>
      </c>
      <c r="V40" s="27" t="s">
        <v>314</v>
      </c>
    </row>
    <row r="41" spans="1:22" s="15" customFormat="1" ht="24.75" customHeight="1">
      <c r="A41" s="26" t="s">
        <v>315</v>
      </c>
      <c r="B41" s="302"/>
      <c r="C41" s="116">
        <v>53668</v>
      </c>
      <c r="D41" s="80"/>
      <c r="E41" s="136">
        <v>1.72</v>
      </c>
      <c r="F41" s="307">
        <f t="shared" si="0"/>
        <v>0</v>
      </c>
      <c r="G41" s="25" t="s">
        <v>316</v>
      </c>
      <c r="H41" s="148">
        <v>781058</v>
      </c>
      <c r="I41" s="80" t="s">
        <v>449</v>
      </c>
      <c r="J41" s="136">
        <v>0.52800000000000002</v>
      </c>
      <c r="K41" s="136">
        <f t="shared" si="1"/>
        <v>0</v>
      </c>
      <c r="L41" s="27" t="s">
        <v>316</v>
      </c>
      <c r="M41" s="158" t="s">
        <v>673</v>
      </c>
      <c r="N41" s="80" t="s">
        <v>674</v>
      </c>
      <c r="O41" s="182">
        <v>0.93959999999999999</v>
      </c>
      <c r="P41" s="182">
        <f t="shared" si="2"/>
        <v>0</v>
      </c>
      <c r="Q41" s="27" t="s">
        <v>316</v>
      </c>
      <c r="R41" s="42">
        <v>2871</v>
      </c>
      <c r="S41" s="80" t="s">
        <v>719</v>
      </c>
      <c r="T41" s="136">
        <v>1.21</v>
      </c>
      <c r="U41" s="136">
        <f t="shared" si="3"/>
        <v>0</v>
      </c>
      <c r="V41" s="27" t="s">
        <v>316</v>
      </c>
    </row>
    <row r="42" spans="1:22" s="15" customFormat="1" ht="24.75" customHeight="1">
      <c r="A42" s="26" t="s">
        <v>317</v>
      </c>
      <c r="B42" s="302"/>
      <c r="C42" s="116">
        <v>82999</v>
      </c>
      <c r="D42" s="80"/>
      <c r="E42" s="136">
        <v>10.27</v>
      </c>
      <c r="F42" s="307">
        <f t="shared" si="0"/>
        <v>0</v>
      </c>
      <c r="G42" s="25" t="s">
        <v>70</v>
      </c>
      <c r="H42" s="148">
        <v>843028</v>
      </c>
      <c r="I42" s="27" t="s">
        <v>449</v>
      </c>
      <c r="J42" s="136">
        <f>7.776/12</f>
        <v>0.64800000000000002</v>
      </c>
      <c r="K42" s="136">
        <f t="shared" si="1"/>
        <v>0</v>
      </c>
      <c r="L42" s="27" t="s">
        <v>70</v>
      </c>
      <c r="M42" s="42" t="s">
        <v>675</v>
      </c>
      <c r="N42" s="80"/>
      <c r="O42" s="182">
        <v>8.94</v>
      </c>
      <c r="P42" s="182">
        <f t="shared" si="2"/>
        <v>0</v>
      </c>
      <c r="Q42" s="27" t="s">
        <v>70</v>
      </c>
      <c r="R42" s="42">
        <v>2129</v>
      </c>
      <c r="S42" s="80" t="s">
        <v>719</v>
      </c>
      <c r="T42" s="136">
        <v>8.98</v>
      </c>
      <c r="U42" s="136">
        <f t="shared" si="3"/>
        <v>0</v>
      </c>
      <c r="V42" s="27" t="s">
        <v>70</v>
      </c>
    </row>
    <row r="43" spans="1:22" s="15" customFormat="1" ht="24.75" customHeight="1" thickBot="1">
      <c r="A43" s="26" t="s">
        <v>318</v>
      </c>
      <c r="B43" s="386"/>
      <c r="C43" s="387">
        <v>74629</v>
      </c>
      <c r="D43" s="153"/>
      <c r="E43" s="137">
        <v>3.31</v>
      </c>
      <c r="F43" s="388">
        <f t="shared" si="0"/>
        <v>0</v>
      </c>
      <c r="G43" s="31" t="s">
        <v>214</v>
      </c>
      <c r="H43" s="177">
        <v>728211</v>
      </c>
      <c r="I43" s="153" t="s">
        <v>156</v>
      </c>
      <c r="J43" s="137">
        <v>2.2919999999999998</v>
      </c>
      <c r="K43" s="137">
        <f t="shared" si="1"/>
        <v>0</v>
      </c>
      <c r="L43" s="33" t="s">
        <v>214</v>
      </c>
      <c r="M43" s="175" t="s">
        <v>676</v>
      </c>
      <c r="N43" s="153" t="s">
        <v>674</v>
      </c>
      <c r="O43" s="389">
        <v>1.1879999999999999</v>
      </c>
      <c r="P43" s="389">
        <f t="shared" si="2"/>
        <v>0</v>
      </c>
      <c r="Q43" s="33" t="s">
        <v>214</v>
      </c>
      <c r="R43" s="175">
        <v>11912</v>
      </c>
      <c r="S43" s="153" t="s">
        <v>719</v>
      </c>
      <c r="T43" s="137">
        <v>3.13</v>
      </c>
      <c r="U43" s="137">
        <f t="shared" si="3"/>
        <v>0</v>
      </c>
      <c r="V43" s="33" t="s">
        <v>214</v>
      </c>
    </row>
    <row r="44" spans="1:22" s="70" customFormat="1" ht="18.75" customHeight="1">
      <c r="A44" s="114" t="s">
        <v>319</v>
      </c>
      <c r="B44" s="390"/>
      <c r="C44" s="391"/>
      <c r="D44" s="392"/>
      <c r="E44" s="393"/>
      <c r="F44" s="394">
        <f t="shared" si="0"/>
        <v>0</v>
      </c>
      <c r="G44" s="395"/>
      <c r="H44" s="396"/>
      <c r="I44" s="392"/>
      <c r="J44" s="393"/>
      <c r="K44" s="397">
        <f t="shared" si="1"/>
        <v>0</v>
      </c>
      <c r="L44" s="392"/>
      <c r="M44" s="398"/>
      <c r="N44" s="392"/>
      <c r="O44" s="393"/>
      <c r="P44" s="399">
        <f t="shared" si="2"/>
        <v>0</v>
      </c>
      <c r="Q44" s="392"/>
      <c r="R44" s="398"/>
      <c r="S44" s="392"/>
      <c r="T44" s="393"/>
      <c r="U44" s="397">
        <f t="shared" si="3"/>
        <v>0</v>
      </c>
      <c r="V44" s="395"/>
    </row>
    <row r="45" spans="1:22" s="70" customFormat="1" ht="30.75" customHeight="1">
      <c r="A45" s="120" t="s">
        <v>320</v>
      </c>
      <c r="B45" s="400"/>
      <c r="C45" s="87"/>
      <c r="D45" s="87"/>
      <c r="E45" s="383"/>
      <c r="F45" s="384">
        <f t="shared" si="0"/>
        <v>0</v>
      </c>
      <c r="G45" s="88"/>
      <c r="H45" s="149"/>
      <c r="I45" s="87"/>
      <c r="J45" s="383"/>
      <c r="K45" s="273">
        <f t="shared" si="1"/>
        <v>0</v>
      </c>
      <c r="L45" s="87"/>
      <c r="M45" s="172"/>
      <c r="N45" s="87"/>
      <c r="O45" s="383"/>
      <c r="P45" s="385">
        <f t="shared" si="2"/>
        <v>0</v>
      </c>
      <c r="Q45" s="87"/>
      <c r="R45" s="172"/>
      <c r="S45" s="87"/>
      <c r="T45" s="383"/>
      <c r="U45" s="273">
        <f t="shared" si="3"/>
        <v>0</v>
      </c>
      <c r="V45" s="88"/>
    </row>
    <row r="46" spans="1:22" s="70" customFormat="1" ht="18.75" customHeight="1">
      <c r="A46" s="114" t="s">
        <v>321</v>
      </c>
      <c r="B46" s="401"/>
      <c r="C46" s="119"/>
      <c r="D46" s="87"/>
      <c r="E46" s="383"/>
      <c r="F46" s="384">
        <f t="shared" si="0"/>
        <v>0</v>
      </c>
      <c r="G46" s="88"/>
      <c r="H46" s="149"/>
      <c r="I46" s="87"/>
      <c r="J46" s="383"/>
      <c r="K46" s="273">
        <f t="shared" si="1"/>
        <v>0</v>
      </c>
      <c r="L46" s="87"/>
      <c r="M46" s="172"/>
      <c r="N46" s="87"/>
      <c r="O46" s="383"/>
      <c r="P46" s="385">
        <f t="shared" si="2"/>
        <v>0</v>
      </c>
      <c r="Q46" s="87"/>
      <c r="R46" s="172"/>
      <c r="S46" s="87"/>
      <c r="T46" s="383"/>
      <c r="U46" s="273">
        <f t="shared" si="3"/>
        <v>0</v>
      </c>
      <c r="V46" s="88"/>
    </row>
    <row r="47" spans="1:22" s="70" customFormat="1" ht="30.75" customHeight="1">
      <c r="A47" s="121" t="s">
        <v>322</v>
      </c>
      <c r="B47" s="400"/>
      <c r="C47" s="87"/>
      <c r="D47" s="87"/>
      <c r="E47" s="383"/>
      <c r="F47" s="384">
        <f t="shared" si="0"/>
        <v>0</v>
      </c>
      <c r="G47" s="88"/>
      <c r="H47" s="149"/>
      <c r="I47" s="87"/>
      <c r="J47" s="383"/>
      <c r="K47" s="273">
        <f t="shared" si="1"/>
        <v>0</v>
      </c>
      <c r="L47" s="87"/>
      <c r="M47" s="172"/>
      <c r="N47" s="87"/>
      <c r="O47" s="383"/>
      <c r="P47" s="385">
        <f t="shared" si="2"/>
        <v>0</v>
      </c>
      <c r="Q47" s="87"/>
      <c r="R47" s="172"/>
      <c r="S47" s="87"/>
      <c r="T47" s="383"/>
      <c r="U47" s="273">
        <f t="shared" si="3"/>
        <v>0</v>
      </c>
      <c r="V47" s="88"/>
    </row>
    <row r="48" spans="1:22" s="15" customFormat="1" ht="21.75" customHeight="1" thickBot="1">
      <c r="A48" s="402" t="s">
        <v>220</v>
      </c>
      <c r="B48" s="403"/>
      <c r="C48" s="404"/>
      <c r="D48" s="405"/>
      <c r="E48" s="406"/>
      <c r="F48" s="407">
        <f t="shared" si="0"/>
        <v>0</v>
      </c>
      <c r="G48" s="408"/>
      <c r="H48" s="409"/>
      <c r="I48" s="405"/>
      <c r="J48" s="406"/>
      <c r="K48" s="410">
        <f t="shared" si="1"/>
        <v>0</v>
      </c>
      <c r="L48" s="405"/>
      <c r="M48" s="411"/>
      <c r="N48" s="405"/>
      <c r="O48" s="406"/>
      <c r="P48" s="412">
        <f t="shared" si="2"/>
        <v>0</v>
      </c>
      <c r="Q48" s="405"/>
      <c r="R48" s="411"/>
      <c r="S48" s="405"/>
      <c r="T48" s="406"/>
      <c r="U48" s="410">
        <f t="shared" si="3"/>
        <v>0</v>
      </c>
      <c r="V48" s="408"/>
    </row>
    <row r="49" spans="1:22" s="15" customFormat="1" ht="24.75" customHeight="1">
      <c r="A49" s="20" t="s">
        <v>323</v>
      </c>
      <c r="B49" s="413"/>
      <c r="C49" s="39">
        <v>51127</v>
      </c>
      <c r="D49" s="154"/>
      <c r="E49" s="140">
        <v>12.58</v>
      </c>
      <c r="F49" s="414">
        <f t="shared" si="0"/>
        <v>0</v>
      </c>
      <c r="G49" s="462" t="s">
        <v>752</v>
      </c>
      <c r="H49" s="415">
        <v>530709</v>
      </c>
      <c r="I49" s="154" t="s">
        <v>450</v>
      </c>
      <c r="J49" s="140">
        <v>1.26</v>
      </c>
      <c r="K49" s="140">
        <f t="shared" si="1"/>
        <v>0</v>
      </c>
      <c r="L49" s="463" t="s">
        <v>750</v>
      </c>
      <c r="M49" s="157" t="s">
        <v>677</v>
      </c>
      <c r="N49" s="154" t="s">
        <v>226</v>
      </c>
      <c r="O49" s="416">
        <v>18.094999999999999</v>
      </c>
      <c r="P49" s="416">
        <f t="shared" si="2"/>
        <v>0</v>
      </c>
      <c r="Q49" s="463" t="s">
        <v>752</v>
      </c>
      <c r="R49" s="89">
        <v>2065</v>
      </c>
      <c r="S49" s="154" t="s">
        <v>719</v>
      </c>
      <c r="T49" s="140">
        <v>13.57</v>
      </c>
      <c r="U49" s="140">
        <f t="shared" si="3"/>
        <v>0</v>
      </c>
      <c r="V49" s="462" t="s">
        <v>751</v>
      </c>
    </row>
    <row r="50" spans="1:22" s="15" customFormat="1" ht="24.75" customHeight="1">
      <c r="A50" s="24" t="s">
        <v>324</v>
      </c>
      <c r="B50" s="302"/>
      <c r="C50" s="27">
        <v>51128</v>
      </c>
      <c r="D50" s="80"/>
      <c r="E50" s="136">
        <v>12.71</v>
      </c>
      <c r="F50" s="307">
        <f t="shared" si="0"/>
        <v>0</v>
      </c>
      <c r="G50" s="452" t="s">
        <v>753</v>
      </c>
      <c r="H50" s="148">
        <v>530717</v>
      </c>
      <c r="I50" s="80" t="s">
        <v>450</v>
      </c>
      <c r="J50" s="136">
        <v>1.5</v>
      </c>
      <c r="K50" s="136">
        <f t="shared" si="1"/>
        <v>0</v>
      </c>
      <c r="L50" s="453" t="s">
        <v>750</v>
      </c>
      <c r="M50" s="158" t="s">
        <v>678</v>
      </c>
      <c r="N50" s="80" t="s">
        <v>226</v>
      </c>
      <c r="O50" s="182">
        <v>16.709</v>
      </c>
      <c r="P50" s="182">
        <f t="shared" si="2"/>
        <v>0</v>
      </c>
      <c r="Q50" s="453" t="s">
        <v>753</v>
      </c>
      <c r="R50" s="42">
        <v>2066</v>
      </c>
      <c r="S50" s="80" t="s">
        <v>719</v>
      </c>
      <c r="T50" s="136">
        <v>16.54</v>
      </c>
      <c r="U50" s="136">
        <f t="shared" si="3"/>
        <v>0</v>
      </c>
      <c r="V50" s="452" t="s">
        <v>751</v>
      </c>
    </row>
    <row r="51" spans="1:22" s="15" customFormat="1" ht="24.75" customHeight="1">
      <c r="A51" s="24" t="s">
        <v>325</v>
      </c>
      <c r="B51" s="302"/>
      <c r="C51" s="27">
        <v>43010</v>
      </c>
      <c r="D51" s="80" t="s">
        <v>8</v>
      </c>
      <c r="E51" s="136">
        <v>3.21</v>
      </c>
      <c r="F51" s="307">
        <f t="shared" si="0"/>
        <v>0</v>
      </c>
      <c r="G51" s="25" t="s">
        <v>70</v>
      </c>
      <c r="H51" s="148">
        <v>545657</v>
      </c>
      <c r="I51" s="80" t="s">
        <v>226</v>
      </c>
      <c r="J51" s="136">
        <v>3.5880000000000001</v>
      </c>
      <c r="K51" s="136">
        <f t="shared" si="1"/>
        <v>0</v>
      </c>
      <c r="L51" s="27" t="s">
        <v>70</v>
      </c>
      <c r="M51" s="159" t="s">
        <v>679</v>
      </c>
      <c r="N51" s="65" t="s">
        <v>226</v>
      </c>
      <c r="O51" s="182">
        <v>3.87296</v>
      </c>
      <c r="P51" s="182">
        <f t="shared" si="2"/>
        <v>0</v>
      </c>
      <c r="Q51" s="27" t="s">
        <v>70</v>
      </c>
      <c r="R51" s="42">
        <v>1878</v>
      </c>
      <c r="S51" s="80" t="s">
        <v>226</v>
      </c>
      <c r="T51" s="136">
        <v>9.66</v>
      </c>
      <c r="U51" s="136">
        <f t="shared" si="3"/>
        <v>0</v>
      </c>
      <c r="V51" s="25" t="s">
        <v>70</v>
      </c>
    </row>
    <row r="52" spans="1:22" s="15" customFormat="1" ht="24.75" customHeight="1">
      <c r="A52" s="26" t="s">
        <v>326</v>
      </c>
      <c r="B52" s="302"/>
      <c r="C52" s="27">
        <v>51062</v>
      </c>
      <c r="D52" s="80"/>
      <c r="E52" s="136">
        <v>6.32</v>
      </c>
      <c r="F52" s="307">
        <f t="shared" si="0"/>
        <v>0</v>
      </c>
      <c r="G52" s="25" t="s">
        <v>70</v>
      </c>
      <c r="H52" s="148">
        <v>511956</v>
      </c>
      <c r="I52" s="80" t="s">
        <v>451</v>
      </c>
      <c r="J52" s="136">
        <v>2.34</v>
      </c>
      <c r="K52" s="136">
        <f t="shared" si="1"/>
        <v>0</v>
      </c>
      <c r="L52" s="27" t="s">
        <v>70</v>
      </c>
      <c r="M52" s="158" t="s">
        <v>680</v>
      </c>
      <c r="N52" s="65" t="s">
        <v>226</v>
      </c>
      <c r="O52" s="182">
        <v>7.6020000000000003</v>
      </c>
      <c r="P52" s="182">
        <f t="shared" si="2"/>
        <v>0</v>
      </c>
      <c r="Q52" s="27" t="s">
        <v>70</v>
      </c>
      <c r="R52" s="42">
        <v>11866</v>
      </c>
      <c r="S52" s="80" t="s">
        <v>719</v>
      </c>
      <c r="T52" s="136">
        <v>3.53</v>
      </c>
      <c r="U52" s="136">
        <f t="shared" si="3"/>
        <v>0</v>
      </c>
      <c r="V52" s="25" t="s">
        <v>70</v>
      </c>
    </row>
    <row r="53" spans="1:22" s="15" customFormat="1" ht="24.75" customHeight="1">
      <c r="A53" s="26" t="s">
        <v>327</v>
      </c>
      <c r="B53" s="302"/>
      <c r="C53" s="27">
        <v>15943</v>
      </c>
      <c r="D53" s="80"/>
      <c r="E53" s="136">
        <v>4.67</v>
      </c>
      <c r="F53" s="307">
        <f t="shared" si="0"/>
        <v>0</v>
      </c>
      <c r="G53" s="25" t="s">
        <v>328</v>
      </c>
      <c r="H53" s="148">
        <v>564372</v>
      </c>
      <c r="I53" s="80" t="s">
        <v>452</v>
      </c>
      <c r="J53" s="136">
        <v>3.3959999999999999</v>
      </c>
      <c r="K53" s="136">
        <f t="shared" si="1"/>
        <v>0</v>
      </c>
      <c r="L53" s="27" t="s">
        <v>328</v>
      </c>
      <c r="M53" s="158" t="s">
        <v>681</v>
      </c>
      <c r="N53" s="80" t="s">
        <v>452</v>
      </c>
      <c r="O53" s="182">
        <v>3.9096000000000002</v>
      </c>
      <c r="P53" s="182">
        <f t="shared" si="2"/>
        <v>0</v>
      </c>
      <c r="Q53" s="27" t="s">
        <v>328</v>
      </c>
      <c r="R53" s="42">
        <v>11693</v>
      </c>
      <c r="S53" s="80" t="s">
        <v>719</v>
      </c>
      <c r="T53" s="136">
        <v>4.4400000000000004</v>
      </c>
      <c r="U53" s="136">
        <f t="shared" si="3"/>
        <v>0</v>
      </c>
      <c r="V53" s="25" t="s">
        <v>328</v>
      </c>
    </row>
    <row r="54" spans="1:22" s="15" customFormat="1" ht="24.75" customHeight="1">
      <c r="A54" s="26" t="s">
        <v>329</v>
      </c>
      <c r="B54" s="302"/>
      <c r="C54" s="27">
        <v>35317</v>
      </c>
      <c r="D54" s="80"/>
      <c r="E54" s="136">
        <v>5.83</v>
      </c>
      <c r="F54" s="307">
        <f t="shared" si="0"/>
        <v>0</v>
      </c>
      <c r="G54" s="25" t="s">
        <v>328</v>
      </c>
      <c r="H54" s="148">
        <v>564385</v>
      </c>
      <c r="I54" s="80" t="s">
        <v>452</v>
      </c>
      <c r="J54" s="136">
        <v>4.1040000000000001</v>
      </c>
      <c r="K54" s="136">
        <f t="shared" si="1"/>
        <v>0</v>
      </c>
      <c r="L54" s="27" t="s">
        <v>328</v>
      </c>
      <c r="M54" s="158" t="s">
        <v>682</v>
      </c>
      <c r="N54" s="80" t="s">
        <v>452</v>
      </c>
      <c r="O54" s="182">
        <v>4.806</v>
      </c>
      <c r="P54" s="182">
        <f t="shared" si="2"/>
        <v>0</v>
      </c>
      <c r="Q54" s="27" t="s">
        <v>328</v>
      </c>
      <c r="R54" s="42">
        <v>11694</v>
      </c>
      <c r="S54" s="80" t="s">
        <v>719</v>
      </c>
      <c r="T54" s="136">
        <v>5.92</v>
      </c>
      <c r="U54" s="136">
        <f t="shared" si="3"/>
        <v>0</v>
      </c>
      <c r="V54" s="25" t="s">
        <v>328</v>
      </c>
    </row>
    <row r="55" spans="1:22" s="15" customFormat="1" ht="24.75" customHeight="1">
      <c r="A55" s="82" t="s">
        <v>330</v>
      </c>
      <c r="B55" s="302"/>
      <c r="C55" s="27">
        <v>15944</v>
      </c>
      <c r="D55" s="80"/>
      <c r="E55" s="136">
        <v>6.38</v>
      </c>
      <c r="F55" s="307">
        <f t="shared" si="0"/>
        <v>0</v>
      </c>
      <c r="G55" s="25" t="s">
        <v>328</v>
      </c>
      <c r="H55" s="148">
        <v>565269</v>
      </c>
      <c r="I55" s="80" t="s">
        <v>452</v>
      </c>
      <c r="J55" s="136">
        <v>5.0159999999999991</v>
      </c>
      <c r="K55" s="136">
        <f t="shared" si="1"/>
        <v>0</v>
      </c>
      <c r="L55" s="27" t="s">
        <v>328</v>
      </c>
      <c r="M55" s="159" t="s">
        <v>683</v>
      </c>
      <c r="N55" s="65" t="s">
        <v>452</v>
      </c>
      <c r="O55" s="182">
        <v>6.1308000000000007</v>
      </c>
      <c r="P55" s="182">
        <f t="shared" si="2"/>
        <v>0</v>
      </c>
      <c r="Q55" s="27" t="s">
        <v>328</v>
      </c>
      <c r="R55" s="42">
        <v>11697</v>
      </c>
      <c r="S55" s="80" t="s">
        <v>719</v>
      </c>
      <c r="T55" s="136">
        <v>5.47</v>
      </c>
      <c r="U55" s="136">
        <f t="shared" si="3"/>
        <v>0</v>
      </c>
      <c r="V55" s="25" t="s">
        <v>328</v>
      </c>
    </row>
    <row r="56" spans="1:22" s="15" customFormat="1" ht="24.75" customHeight="1">
      <c r="A56" s="26" t="s">
        <v>331</v>
      </c>
      <c r="B56" s="302"/>
      <c r="C56" s="27">
        <v>46037</v>
      </c>
      <c r="D56" s="80"/>
      <c r="E56" s="136">
        <v>8.81</v>
      </c>
      <c r="F56" s="307">
        <f t="shared" si="0"/>
        <v>0</v>
      </c>
      <c r="G56" s="25" t="s">
        <v>328</v>
      </c>
      <c r="H56" s="148">
        <v>565382</v>
      </c>
      <c r="I56" s="80" t="s">
        <v>452</v>
      </c>
      <c r="J56" s="136">
        <v>6.2880000000000003</v>
      </c>
      <c r="K56" s="136">
        <f t="shared" si="1"/>
        <v>0</v>
      </c>
      <c r="L56" s="27" t="s">
        <v>328</v>
      </c>
      <c r="M56" s="158" t="s">
        <v>684</v>
      </c>
      <c r="N56" s="80" t="s">
        <v>452</v>
      </c>
      <c r="O56" s="182">
        <v>7.2423000000000011</v>
      </c>
      <c r="P56" s="182">
        <f t="shared" si="2"/>
        <v>0</v>
      </c>
      <c r="Q56" s="27" t="s">
        <v>328</v>
      </c>
      <c r="R56" s="42">
        <v>11698</v>
      </c>
      <c r="S56" s="80" t="s">
        <v>719</v>
      </c>
      <c r="T56" s="136">
        <v>7.3</v>
      </c>
      <c r="U56" s="136">
        <f t="shared" si="3"/>
        <v>0</v>
      </c>
      <c r="V56" s="25" t="s">
        <v>328</v>
      </c>
    </row>
    <row r="57" spans="1:22" s="15" customFormat="1" ht="24.75" customHeight="1">
      <c r="A57" s="26" t="s">
        <v>332</v>
      </c>
      <c r="B57" s="302"/>
      <c r="C57" s="27">
        <v>46036</v>
      </c>
      <c r="D57" s="80"/>
      <c r="E57" s="136">
        <v>11.03</v>
      </c>
      <c r="F57" s="307">
        <f t="shared" si="0"/>
        <v>0</v>
      </c>
      <c r="G57" s="25" t="s">
        <v>328</v>
      </c>
      <c r="H57" s="148">
        <v>565371</v>
      </c>
      <c r="I57" s="80" t="s">
        <v>452</v>
      </c>
      <c r="J57" s="136">
        <v>8.4359999999999999</v>
      </c>
      <c r="K57" s="136">
        <f t="shared" si="1"/>
        <v>0</v>
      </c>
      <c r="L57" s="27" t="s">
        <v>328</v>
      </c>
      <c r="M57" s="158" t="s">
        <v>685</v>
      </c>
      <c r="N57" s="80" t="s">
        <v>452</v>
      </c>
      <c r="O57" s="182">
        <v>9.3132000000000001</v>
      </c>
      <c r="P57" s="182">
        <f t="shared" si="2"/>
        <v>0</v>
      </c>
      <c r="Q57" s="27" t="s">
        <v>328</v>
      </c>
      <c r="R57" s="42">
        <v>12177</v>
      </c>
      <c r="S57" s="80" t="s">
        <v>719</v>
      </c>
      <c r="T57" s="136">
        <v>8.27</v>
      </c>
      <c r="U57" s="136">
        <f t="shared" si="3"/>
        <v>0</v>
      </c>
      <c r="V57" s="25" t="s">
        <v>328</v>
      </c>
    </row>
    <row r="58" spans="1:22" s="15" customFormat="1" ht="24.75" customHeight="1">
      <c r="A58" s="26" t="s">
        <v>333</v>
      </c>
      <c r="B58" s="302"/>
      <c r="C58" s="27">
        <v>39803</v>
      </c>
      <c r="D58" s="80"/>
      <c r="E58" s="136">
        <v>11.81</v>
      </c>
      <c r="F58" s="307">
        <f t="shared" si="0"/>
        <v>0</v>
      </c>
      <c r="G58" s="25" t="s">
        <v>328</v>
      </c>
      <c r="H58" s="148">
        <v>565391</v>
      </c>
      <c r="I58" s="80" t="s">
        <v>452</v>
      </c>
      <c r="J58" s="136">
        <v>8.411999999999999</v>
      </c>
      <c r="K58" s="136">
        <f t="shared" si="1"/>
        <v>0</v>
      </c>
      <c r="L58" s="27" t="s">
        <v>328</v>
      </c>
      <c r="M58" s="158" t="s">
        <v>686</v>
      </c>
      <c r="N58" s="80" t="s">
        <v>452</v>
      </c>
      <c r="O58" s="182">
        <v>10.1412</v>
      </c>
      <c r="P58" s="182">
        <f t="shared" si="2"/>
        <v>0</v>
      </c>
      <c r="Q58" s="27" t="s">
        <v>328</v>
      </c>
      <c r="R58" s="42">
        <v>11696</v>
      </c>
      <c r="S58" s="80" t="s">
        <v>719</v>
      </c>
      <c r="T58" s="136">
        <v>10.74</v>
      </c>
      <c r="U58" s="136">
        <f t="shared" si="3"/>
        <v>0</v>
      </c>
      <c r="V58" s="25" t="s">
        <v>328</v>
      </c>
    </row>
    <row r="59" spans="1:22" s="15" customFormat="1" ht="24.75" customHeight="1">
      <c r="A59" s="26" t="s">
        <v>334</v>
      </c>
      <c r="B59" s="302"/>
      <c r="C59" s="27">
        <v>15952</v>
      </c>
      <c r="D59" s="80"/>
      <c r="E59" s="136">
        <v>31.38</v>
      </c>
      <c r="F59" s="307">
        <f t="shared" si="0"/>
        <v>0</v>
      </c>
      <c r="G59" s="25" t="s">
        <v>328</v>
      </c>
      <c r="H59" s="148">
        <v>560383</v>
      </c>
      <c r="I59" s="80" t="s">
        <v>452</v>
      </c>
      <c r="J59" s="136">
        <v>22.044</v>
      </c>
      <c r="K59" s="136">
        <f t="shared" si="1"/>
        <v>0</v>
      </c>
      <c r="L59" s="27" t="s">
        <v>328</v>
      </c>
      <c r="M59" s="158" t="s">
        <v>687</v>
      </c>
      <c r="N59" s="80" t="s">
        <v>452</v>
      </c>
      <c r="O59" s="182">
        <v>25.388999999999999</v>
      </c>
      <c r="P59" s="182">
        <f t="shared" si="2"/>
        <v>0</v>
      </c>
      <c r="Q59" s="27" t="s">
        <v>328</v>
      </c>
      <c r="R59" s="42">
        <v>11700</v>
      </c>
      <c r="S59" s="80" t="s">
        <v>719</v>
      </c>
      <c r="T59" s="136">
        <v>27.96</v>
      </c>
      <c r="U59" s="136">
        <f t="shared" si="3"/>
        <v>0</v>
      </c>
      <c r="V59" s="25" t="s">
        <v>328</v>
      </c>
    </row>
    <row r="60" spans="1:22" s="15" customFormat="1" ht="24.75" customHeight="1">
      <c r="A60" s="26" t="s">
        <v>335</v>
      </c>
      <c r="B60" s="302"/>
      <c r="C60" s="27">
        <v>15953</v>
      </c>
      <c r="D60" s="80"/>
      <c r="E60" s="136">
        <v>19.61</v>
      </c>
      <c r="F60" s="307">
        <f t="shared" si="0"/>
        <v>0</v>
      </c>
      <c r="G60" s="25" t="s">
        <v>328</v>
      </c>
      <c r="H60" s="148">
        <v>560436</v>
      </c>
      <c r="I60" s="80" t="s">
        <v>452</v>
      </c>
      <c r="J60" s="136">
        <v>14.472</v>
      </c>
      <c r="K60" s="136">
        <f t="shared" si="1"/>
        <v>0</v>
      </c>
      <c r="L60" s="27" t="s">
        <v>328</v>
      </c>
      <c r="M60" s="173" t="s">
        <v>688</v>
      </c>
      <c r="N60" s="80" t="s">
        <v>452</v>
      </c>
      <c r="O60" s="182">
        <v>18.006399999999999</v>
      </c>
      <c r="P60" s="182">
        <f t="shared" si="2"/>
        <v>0</v>
      </c>
      <c r="Q60" s="27"/>
      <c r="R60" s="42">
        <v>11701</v>
      </c>
      <c r="S60" s="80" t="s">
        <v>719</v>
      </c>
      <c r="T60" s="136">
        <v>17.47</v>
      </c>
      <c r="U60" s="136">
        <f t="shared" si="3"/>
        <v>0</v>
      </c>
      <c r="V60" s="25" t="s">
        <v>328</v>
      </c>
    </row>
    <row r="61" spans="1:22" s="15" customFormat="1" ht="24.75" customHeight="1">
      <c r="A61" s="123" t="s">
        <v>336</v>
      </c>
      <c r="B61" s="344"/>
      <c r="C61" s="27">
        <v>22738</v>
      </c>
      <c r="D61" s="80"/>
      <c r="E61" s="136">
        <v>25.58</v>
      </c>
      <c r="F61" s="307">
        <f t="shared" si="0"/>
        <v>0</v>
      </c>
      <c r="G61" s="455" t="s">
        <v>756</v>
      </c>
      <c r="H61" s="148">
        <v>574444</v>
      </c>
      <c r="I61" s="80" t="s">
        <v>453</v>
      </c>
      <c r="J61" s="136">
        <v>6.0840000000000005</v>
      </c>
      <c r="K61" s="136">
        <f t="shared" si="1"/>
        <v>0</v>
      </c>
      <c r="L61" s="454" t="s">
        <v>755</v>
      </c>
      <c r="M61" s="174" t="s">
        <v>689</v>
      </c>
      <c r="N61" s="65" t="s">
        <v>690</v>
      </c>
      <c r="O61" s="182">
        <v>25.811499999999999</v>
      </c>
      <c r="P61" s="182">
        <f t="shared" si="2"/>
        <v>0</v>
      </c>
      <c r="Q61" s="455" t="s">
        <v>756</v>
      </c>
      <c r="R61" s="42">
        <v>1903</v>
      </c>
      <c r="S61" s="80" t="s">
        <v>690</v>
      </c>
      <c r="T61" s="136">
        <v>24.32</v>
      </c>
      <c r="U61" s="136">
        <f t="shared" si="3"/>
        <v>0</v>
      </c>
      <c r="V61" s="455" t="s">
        <v>756</v>
      </c>
    </row>
    <row r="62" spans="1:22" s="15" customFormat="1" ht="24.75" customHeight="1">
      <c r="A62" s="24" t="s">
        <v>337</v>
      </c>
      <c r="B62" s="302"/>
      <c r="C62" s="27">
        <v>60001</v>
      </c>
      <c r="D62" s="80"/>
      <c r="E62" s="136">
        <v>9.9</v>
      </c>
      <c r="F62" s="307">
        <f t="shared" si="0"/>
        <v>0</v>
      </c>
      <c r="G62" s="455" t="s">
        <v>759</v>
      </c>
      <c r="H62" s="148">
        <v>574368</v>
      </c>
      <c r="I62" s="80" t="s">
        <v>226</v>
      </c>
      <c r="J62" s="136">
        <v>6.0239999999999991</v>
      </c>
      <c r="K62" s="136">
        <f t="shared" si="1"/>
        <v>0</v>
      </c>
      <c r="L62" s="454" t="s">
        <v>761</v>
      </c>
      <c r="M62" s="42" t="s">
        <v>691</v>
      </c>
      <c r="N62" s="65" t="s">
        <v>690</v>
      </c>
      <c r="O62" s="182">
        <v>30.384</v>
      </c>
      <c r="P62" s="182">
        <f t="shared" si="2"/>
        <v>0</v>
      </c>
      <c r="Q62" s="454" t="s">
        <v>758</v>
      </c>
      <c r="R62" s="42">
        <v>1922</v>
      </c>
      <c r="S62" s="80" t="s">
        <v>719</v>
      </c>
      <c r="T62" s="136">
        <v>2.36</v>
      </c>
      <c r="U62" s="136">
        <f t="shared" si="3"/>
        <v>0</v>
      </c>
      <c r="V62" s="455" t="s">
        <v>757</v>
      </c>
    </row>
    <row r="63" spans="1:22" s="15" customFormat="1" ht="24.75" customHeight="1">
      <c r="A63" s="24" t="s">
        <v>338</v>
      </c>
      <c r="B63" s="302"/>
      <c r="C63" s="27">
        <v>15992</v>
      </c>
      <c r="D63" s="80"/>
      <c r="E63" s="136">
        <v>6.19</v>
      </c>
      <c r="F63" s="307">
        <f t="shared" si="0"/>
        <v>0</v>
      </c>
      <c r="G63" s="455" t="s">
        <v>760</v>
      </c>
      <c r="H63" s="148">
        <v>542980</v>
      </c>
      <c r="I63" s="80" t="s">
        <v>226</v>
      </c>
      <c r="J63" s="136">
        <v>7.871999999999999</v>
      </c>
      <c r="K63" s="136">
        <f t="shared" si="1"/>
        <v>0</v>
      </c>
      <c r="L63" s="454" t="s">
        <v>762</v>
      </c>
      <c r="M63" s="42" t="s">
        <v>692</v>
      </c>
      <c r="N63" s="80" t="s">
        <v>226</v>
      </c>
      <c r="O63" s="182">
        <v>0.46079999999999999</v>
      </c>
      <c r="P63" s="182">
        <f t="shared" si="2"/>
        <v>0</v>
      </c>
      <c r="Q63" s="453" t="s">
        <v>70</v>
      </c>
      <c r="R63" s="42">
        <v>1899</v>
      </c>
      <c r="S63" s="80" t="s">
        <v>719</v>
      </c>
      <c r="T63" s="136">
        <v>3.17</v>
      </c>
      <c r="U63" s="136">
        <f t="shared" si="3"/>
        <v>0</v>
      </c>
      <c r="V63" s="452" t="s">
        <v>70</v>
      </c>
    </row>
    <row r="64" spans="1:22" s="15" customFormat="1" ht="24.75" customHeight="1" thickBot="1">
      <c r="A64" s="124" t="s">
        <v>339</v>
      </c>
      <c r="B64" s="345"/>
      <c r="C64" s="49">
        <v>35356</v>
      </c>
      <c r="D64" s="125" t="s">
        <v>340</v>
      </c>
      <c r="E64" s="138">
        <v>16.920000000000002</v>
      </c>
      <c r="F64" s="417">
        <f t="shared" si="0"/>
        <v>0</v>
      </c>
      <c r="G64" s="458" t="s">
        <v>760</v>
      </c>
      <c r="H64" s="356">
        <v>551501</v>
      </c>
      <c r="I64" s="125" t="s">
        <v>226</v>
      </c>
      <c r="J64" s="138">
        <v>6.7439999999999998</v>
      </c>
      <c r="K64" s="138">
        <f t="shared" si="1"/>
        <v>0</v>
      </c>
      <c r="L64" s="457" t="s">
        <v>762</v>
      </c>
      <c r="M64" s="48" t="s">
        <v>693</v>
      </c>
      <c r="N64" s="125" t="s">
        <v>690</v>
      </c>
      <c r="O64" s="358">
        <v>8.1</v>
      </c>
      <c r="P64" s="358">
        <f t="shared" si="2"/>
        <v>0</v>
      </c>
      <c r="Q64" s="457" t="s">
        <v>763</v>
      </c>
      <c r="R64" s="48">
        <v>1900</v>
      </c>
      <c r="S64" s="125" t="s">
        <v>719</v>
      </c>
      <c r="T64" s="138">
        <v>4.28</v>
      </c>
      <c r="U64" s="138">
        <f t="shared" si="3"/>
        <v>0</v>
      </c>
      <c r="V64" s="458" t="s">
        <v>766</v>
      </c>
    </row>
    <row r="65" spans="2:12" ht="17.25" customHeight="1">
      <c r="B65" s="346"/>
      <c r="H65" s="101"/>
      <c r="I65" s="101"/>
      <c r="J65" s="213"/>
      <c r="K65" s="213"/>
      <c r="L65" s="101"/>
    </row>
    <row r="66" spans="2:12" ht="17.25" customHeight="1">
      <c r="B66" s="346"/>
      <c r="H66" s="101"/>
      <c r="I66" s="101"/>
      <c r="J66" s="213"/>
      <c r="K66" s="213"/>
      <c r="L66" s="101"/>
    </row>
    <row r="67" spans="2:12" ht="17.25" customHeight="1">
      <c r="B67" s="346"/>
      <c r="H67" s="101"/>
      <c r="I67" s="101"/>
      <c r="J67" s="213"/>
      <c r="K67" s="213"/>
      <c r="L67" s="101"/>
    </row>
    <row r="68" spans="2:12" ht="17.25" customHeight="1">
      <c r="B68" s="346"/>
    </row>
    <row r="69" spans="2:12" ht="17.25" customHeight="1">
      <c r="B69" s="346"/>
    </row>
    <row r="70" spans="2:12" ht="17.25" customHeight="1">
      <c r="B70" s="346"/>
    </row>
    <row r="71" spans="2:12" ht="17.25" customHeight="1">
      <c r="B71" s="346"/>
    </row>
    <row r="72" spans="2:12" ht="17.25" customHeight="1">
      <c r="B72" s="346"/>
    </row>
    <row r="73" spans="2:12" ht="17.25" customHeight="1">
      <c r="B73" s="346"/>
    </row>
    <row r="74" spans="2:12" ht="17.25" customHeight="1">
      <c r="B74" s="346"/>
    </row>
    <row r="75" spans="2:12" ht="17.25" customHeight="1">
      <c r="B75" s="346"/>
    </row>
    <row r="76" spans="2:12" ht="17.25" customHeight="1">
      <c r="B76" s="346"/>
    </row>
    <row r="77" spans="2:12" ht="17.25" customHeight="1">
      <c r="B77" s="346"/>
    </row>
    <row r="78" spans="2:12" ht="17.25" customHeight="1">
      <c r="B78" s="346"/>
    </row>
    <row r="79" spans="2:12" ht="17.25" customHeight="1">
      <c r="B79" s="346"/>
    </row>
    <row r="80" spans="2:12" ht="17.25" customHeight="1">
      <c r="B80" s="346"/>
    </row>
    <row r="81" spans="2:2" ht="17.25" customHeight="1">
      <c r="B81" s="346"/>
    </row>
    <row r="82" spans="2:2" ht="17.25" customHeight="1">
      <c r="B82" s="346"/>
    </row>
    <row r="83" spans="2:2" ht="17.25" customHeight="1">
      <c r="B83" s="346"/>
    </row>
    <row r="84" spans="2:2" ht="17.25" customHeight="1">
      <c r="B84" s="346"/>
    </row>
    <row r="85" spans="2:2" ht="17.25" customHeight="1">
      <c r="B85" s="346"/>
    </row>
    <row r="86" spans="2:2" ht="17.25" customHeight="1">
      <c r="B86" s="346"/>
    </row>
    <row r="87" spans="2:2" ht="17.25" customHeight="1">
      <c r="B87" s="346"/>
    </row>
    <row r="88" spans="2:2" ht="17.25" customHeight="1">
      <c r="B88" s="346"/>
    </row>
    <row r="89" spans="2:2" ht="17.25" customHeight="1">
      <c r="B89" s="346"/>
    </row>
    <row r="90" spans="2:2" ht="17.25" customHeight="1">
      <c r="B90" s="346"/>
    </row>
    <row r="91" spans="2:2" ht="17.25" customHeight="1">
      <c r="B91" s="346"/>
    </row>
  </sheetData>
  <sheetProtection selectLockedCells="1" selectUnlockedCells="1"/>
  <mergeCells count="9">
    <mergeCell ref="D1:I1"/>
    <mergeCell ref="A3:V3"/>
    <mergeCell ref="A4:V4"/>
    <mergeCell ref="A5:V5"/>
    <mergeCell ref="C6:G6"/>
    <mergeCell ref="H6:L6"/>
    <mergeCell ref="M6:Q6"/>
    <mergeCell ref="R6:V6"/>
    <mergeCell ref="B6:B7"/>
  </mergeCells>
  <printOptions horizontalCentered="1" verticalCentered="1"/>
  <pageMargins left="0" right="0" top="0" bottom="0" header="0.31" footer="0.12000000000000001"/>
  <pageSetup paperSize="9" scale="64" orientation="landscape"/>
  <headerFooter>
    <oddFooter>&amp;L&amp;8&amp;K000000GAEL 29-22 FOURNITURES SCOLAIRES&amp;C&amp;8&amp;K000000Mai 2018 - Avril 2020&amp;R&amp;8&amp;K000000&amp;P</oddFooter>
  </headerFooter>
  <rowBreaks count="1" manualBreakCount="1">
    <brk id="31" max="10"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TARIFS FOURN SC</vt:lpstr>
      <vt:lpstr>TARIFS LOISIRS CREA </vt:lpstr>
      <vt:lpstr>SIMULATEUR FOURN SC</vt:lpstr>
      <vt:lpstr>SIMULATEUR LOISIRS CREA</vt:lpstr>
    </vt:vector>
  </TitlesOfParts>
  <Company>GAEL29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Gaelle GARCIA</dc:creator>
  <cp:lastModifiedBy>GAELLE GARCIA</cp:lastModifiedBy>
  <dcterms:created xsi:type="dcterms:W3CDTF">2022-03-23T15:55:17Z</dcterms:created>
  <dcterms:modified xsi:type="dcterms:W3CDTF">2022-06-10T10:38:25Z</dcterms:modified>
</cp:coreProperties>
</file>