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0" yWindow="0" windowWidth="29260" windowHeight="15220" tabRatio="534" activeTab="1"/>
  </bookViews>
  <sheets>
    <sheet name="RENSEIGNEMENTS" sheetId="1" r:id="rId1"/>
    <sheet name="FOURN SC" sheetId="2" r:id="rId2"/>
    <sheet name="LOISIRS CREA " sheetId="3" r:id="rId3"/>
    <sheet name="PLANNING LIVRAISONS RENTREE 22"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fos1" localSheetId="3">#REF!</definedName>
    <definedName name="__fos1">#REF!</definedName>
    <definedName name="_FOS1" localSheetId="1">#REF!</definedName>
    <definedName name="_FOS1" localSheetId="2">#REF!</definedName>
    <definedName name="_FOS1" localSheetId="3">#REF!</definedName>
    <definedName name="_FOS1" localSheetId="0">#REF!</definedName>
    <definedName name="_FOS1">#N/A</definedName>
    <definedName name="_FOS1_1">#REF!</definedName>
    <definedName name="_FOS2" localSheetId="1">#REF!</definedName>
    <definedName name="_FOS2" localSheetId="2">#REF!</definedName>
    <definedName name="_FOS2" localSheetId="3">#REF!</definedName>
    <definedName name="_FOS2" localSheetId="0">#REF!</definedName>
    <definedName name="_FOS2">#N/A</definedName>
    <definedName name="_FOS2_1">#REF!</definedName>
    <definedName name="_FOS3" localSheetId="1">#REF!</definedName>
    <definedName name="_FOS3" localSheetId="2">#REF!</definedName>
    <definedName name="_FOS3" localSheetId="3">#REF!</definedName>
    <definedName name="_FOS3" localSheetId="0">#REF!</definedName>
    <definedName name="_FOS3">#N/A</definedName>
    <definedName name="_FOS3_1">#REF!</definedName>
    <definedName name="ABC">#N/A</definedName>
    <definedName name="ETABLISSEMENT" localSheetId="3">#REF!</definedName>
    <definedName name="ETABLISSEMENT">#REF!</definedName>
    <definedName name="ETABLISSEMENT22" localSheetId="3">#REF!</definedName>
    <definedName name="ETABLISSEMENT22">#REF!</definedName>
    <definedName name="FOS" localSheetId="1">#REF!</definedName>
    <definedName name="FOS" localSheetId="2">#REF!</definedName>
    <definedName name="FOS" localSheetId="3">#REF!</definedName>
    <definedName name="FOS" localSheetId="0">#REF!</definedName>
    <definedName name="fos">#REF!</definedName>
    <definedName name="FOS_1">#REF!</definedName>
    <definedName name="FOSPAP" localSheetId="1">#REF!</definedName>
    <definedName name="FOSPAP" localSheetId="2">#REF!</definedName>
    <definedName name="FOSPAP" localSheetId="3">#REF!</definedName>
    <definedName name="FOSPAP">#N/A</definedName>
    <definedName name="_xlnm.Print_Titles" localSheetId="1">'FOURN SC'!$5:$6</definedName>
    <definedName name="_xlnm.Print_Titles" localSheetId="2">'LOISIRS CREA '!$5:$6</definedName>
    <definedName name="Info">#REF!</definedName>
    <definedName name="page">#REF!</definedName>
    <definedName name="PRIX" localSheetId="3">#REF!</definedName>
    <definedName name="PRIX">#REF!</definedName>
    <definedName name="QUANTITE" localSheetId="3">#REF!</definedName>
    <definedName name="QUANTITE">#REF!</definedName>
    <definedName name="TTC" localSheetId="1">'[5]A'!$A$1:$F$282</definedName>
    <definedName name="TTC" localSheetId="2">'[5]A'!$A$1:$F$282</definedName>
    <definedName name="TTC" localSheetId="3">'[6]A'!$A$1:$F$282</definedName>
    <definedName name="TTC" localSheetId="0">'[5]A'!$A$1:$F$282</definedName>
    <definedName name="TTC">'[5]A'!$A$1:$F$282</definedName>
    <definedName name="_xlnm.Print_Area" localSheetId="1">'FOURN SC'!$A$1:$K$221</definedName>
    <definedName name="_xlnm.Print_Area" localSheetId="2">'LOISIRS CREA '!$A$1:$J$62</definedName>
  </definedNames>
  <calcPr fullCalcOnLoad="1"/>
</workbook>
</file>

<file path=xl/comments2.xml><?xml version="1.0" encoding="utf-8"?>
<comments xmlns="http://schemas.openxmlformats.org/spreadsheetml/2006/main">
  <authors>
    <author>Noemie BRUNET</author>
  </authors>
  <commentList>
    <comment ref="A10" authorId="0">
      <text>
        <r>
          <rPr>
            <b/>
            <sz val="9"/>
            <rFont val="Tahoma"/>
            <family val="2"/>
          </rPr>
          <t>Noemie BRUNET:</t>
        </r>
        <r>
          <rPr>
            <sz val="9"/>
            <rFont val="Tahoma"/>
            <family val="2"/>
          </rPr>
          <t xml:space="preserve">
Surligné en orane : calculs faits</t>
        </r>
      </text>
    </comment>
  </commentList>
</comments>
</file>

<file path=xl/sharedStrings.xml><?xml version="1.0" encoding="utf-8"?>
<sst xmlns="http://schemas.openxmlformats.org/spreadsheetml/2006/main" count="1966" uniqueCount="812">
  <si>
    <t>REF</t>
  </si>
  <si>
    <t>CARACT.</t>
  </si>
  <si>
    <t>MARQUE</t>
  </si>
  <si>
    <t>FAB
FR / UE / AUTRE</t>
  </si>
  <si>
    <t>LABELS</t>
  </si>
  <si>
    <t>PAGE CAT</t>
  </si>
  <si>
    <t>PRIX TTC</t>
  </si>
  <si>
    <t>U. DE PRIX
 (*)</t>
  </si>
  <si>
    <t>OBS</t>
  </si>
  <si>
    <t>&lt; CAHIERS &gt;</t>
  </si>
  <si>
    <t>32 PAGES</t>
  </si>
  <si>
    <t>le cahier</t>
  </si>
  <si>
    <t>48 PAGES</t>
  </si>
  <si>
    <t>96 PAGES</t>
  </si>
  <si>
    <t>32 PAGES - DL 3 mm</t>
  </si>
  <si>
    <t>32 PAGES - SEYES 2,5mm</t>
  </si>
  <si>
    <t>32 PAGES - SEYES 3 mm</t>
  </si>
  <si>
    <t>CAHIER PP RABATS 17*22 96P 90G</t>
  </si>
  <si>
    <r>
      <t xml:space="preserve">CAHIER 4 EN 1 - 140 PAGES
</t>
    </r>
    <r>
      <rPr>
        <i/>
        <sz val="12"/>
        <rFont val="Arial"/>
        <family val="2"/>
      </rPr>
      <t>4 ONGLETS - 4 MATIERES - 4 USAGES</t>
    </r>
  </si>
  <si>
    <t xml:space="preserve">CAHIER DE DESSIN 32 PAGES </t>
  </si>
  <si>
    <t>CAHIER DE POESIE - SEYES+DESSIN - 48 PAGES</t>
  </si>
  <si>
    <t>CAHIER DE TRAVAUX PRATIQUES - 64 PAGES</t>
  </si>
  <si>
    <t>REPERTOIRE - 96 PAGES</t>
  </si>
  <si>
    <t>CAHIER DE LIAISON 48 PAGES SEYES</t>
  </si>
  <si>
    <t>48 PAGES - 90 G SEYES</t>
  </si>
  <si>
    <t>CAHIER PP RABATS 24*32 96P 90G</t>
  </si>
  <si>
    <t>CAHIER DE VIE - 96 PAGES</t>
  </si>
  <si>
    <t xml:space="preserve">CAHIER DE DESSIN 48 PAGES </t>
  </si>
  <si>
    <t xml:space="preserve">CAHIER DE DESSIN - UNI 90G - 96 PAGES </t>
  </si>
  <si>
    <t xml:space="preserve">CAHIER DE DESSIN - UNI 120G - 96 PAGES </t>
  </si>
  <si>
    <t>CAHIER DE TRAVAUX PRATIQUES - 96 PAGES</t>
  </si>
  <si>
    <t xml:space="preserve">COUV. CARTONNEE - 17X22 </t>
  </si>
  <si>
    <t>32 PAGES - SEYES - INTERLIGNE 2,5 mm</t>
  </si>
  <si>
    <t>32 PAGES - SEYES INTERLIGNE 3 mm</t>
  </si>
  <si>
    <t>48 PAGES - QLTE SUPERIEURE - 90G</t>
  </si>
  <si>
    <t>60 PAGES - QLTE SUPERIEURE - 90G</t>
  </si>
  <si>
    <t>96 PAGES - QLTE SUPERIEURE - 90G</t>
  </si>
  <si>
    <t>BROUILLON - 48 PAGES</t>
  </si>
  <si>
    <t>pqt de 20</t>
  </si>
  <si>
    <t>BROUILLON - 96 PAGES</t>
  </si>
  <si>
    <t xml:space="preserve">COUV. CARTONNEE - 24X32 </t>
  </si>
  <si>
    <t>96 PAGES - QLTE SUPERIEURE</t>
  </si>
  <si>
    <t>ALBUM DE DESSIN POUR COLLAGE - 48 PAGES</t>
  </si>
  <si>
    <t>ALBUM DE DESSIN POUR COLLAGE - 96 PAGES</t>
  </si>
  <si>
    <t>48 PAGES - PIQURE</t>
  </si>
  <si>
    <t>DESSIN - 16 PAGES - UNI</t>
  </si>
  <si>
    <t>TP - 96 PAGES (SEYES + DESSIN)</t>
  </si>
  <si>
    <t>&lt; PROTEGES-CAHIERS &gt;</t>
  </si>
  <si>
    <t>17X22</t>
  </si>
  <si>
    <t>PROTEGE CAHIER PVC OPAQUE QLTE SUP</t>
  </si>
  <si>
    <t>pqt de 10</t>
  </si>
  <si>
    <t>PROTEGE CAHIER PVC CRISTAL QLTE SUP</t>
  </si>
  <si>
    <t>PROTEGE CAHIER PVC GRAND RABAT QLTE SUP</t>
  </si>
  <si>
    <t>21X29,7</t>
  </si>
  <si>
    <t>24X32</t>
  </si>
  <si>
    <t>PROTEGE CAHIER CRISTAL GRAND RABAT QLTE SUP</t>
  </si>
  <si>
    <t>ECRITURE</t>
  </si>
  <si>
    <t>BILLE, ROLLER, MARQUEURS, PLUME…</t>
  </si>
  <si>
    <t>CRAYON BILLE - BIC CRISTAL OU EQUIVALENT</t>
  </si>
  <si>
    <t>le crayon</t>
  </si>
  <si>
    <t>CRAYON BILLE - 4 COULEURS BIC OU EQUIVALENT</t>
  </si>
  <si>
    <t>CRAYON A BILLE - REYNOLDS 048 OU EQUIVALENT</t>
  </si>
  <si>
    <t>CRAYON GRAPHITE QUALITE SUP</t>
  </si>
  <si>
    <t>bte/12</t>
  </si>
  <si>
    <t xml:space="preserve">CRAYON GRAPHITE INITIATION A L'ECRITURE TYPE LYRA OU EQUIVALENT </t>
  </si>
  <si>
    <t>CRAYON GRAPHITE BIC ECOLUTION</t>
  </si>
  <si>
    <t>ROLLER PILOT HI-TECPOINT V7</t>
  </si>
  <si>
    <t>ROLLER PILOT HI-TECPOINT V5</t>
  </si>
  <si>
    <t>ROLLER PILOT - V.BALL 0,5 mm</t>
  </si>
  <si>
    <t>ROLLER PILOT - V.BALL 0,7 mm</t>
  </si>
  <si>
    <t>EFFACEUR REECRIVEUR QLTE SUPERIEURE</t>
  </si>
  <si>
    <t>FEUTRE EFFACABLE A SEC PTE OGIVE PTE FINE TYPE GIOTTO</t>
  </si>
  <si>
    <t>le feutre</t>
  </si>
  <si>
    <t>FEUTRE EFFACABLE A SEC PTE OGIVE PTE MOYENNE TYPE GIOTTO</t>
  </si>
  <si>
    <t>FEUTRE BIC VELLEDA 1721 PTE OGIVE PTE FINE</t>
  </si>
  <si>
    <t>PACK COLLECTIVITES BIC VELLEDA /48 PTE FINE</t>
  </si>
  <si>
    <t>le pack</t>
  </si>
  <si>
    <t>MARQUEUR MASTER BEGREEN PILOT V BOARD POINTE OGIVE</t>
  </si>
  <si>
    <t>le marqueur</t>
  </si>
  <si>
    <t xml:space="preserve">MARQUEUR BIC VELLEDA 1711 - PTE OGIVE </t>
  </si>
  <si>
    <t>STYLO PLUME - QUALITE SUPERIEURE</t>
  </si>
  <si>
    <t>le stylo pl</t>
  </si>
  <si>
    <t>SURLIGNEUR</t>
  </si>
  <si>
    <t>le surligneur</t>
  </si>
  <si>
    <t>CRAYONS FEUTRES</t>
  </si>
  <si>
    <t>POINTE LARGE</t>
  </si>
  <si>
    <t>le baril</t>
  </si>
  <si>
    <t xml:space="preserve">FEUTRES BIC DECORALO KIDS BARIL DE 30 </t>
  </si>
  <si>
    <t>CLASSPACK FEUTRES VISACOLOR XL - /96 - POINTE BLOQUEE LAVABLE</t>
  </si>
  <si>
    <t>classpack</t>
  </si>
  <si>
    <t>FEUTRES VISACOLOR XL - /18 - POINTE BLOQUEE LAVABLE</t>
  </si>
  <si>
    <t>la boite</t>
  </si>
  <si>
    <t xml:space="preserve">FEUTRES VISACOLOR XL - / 48 </t>
  </si>
  <si>
    <t>FEUTRES TURBO MAXI  - 48 FEUTRES GIOTTO OU EQUIVALENT</t>
  </si>
  <si>
    <t>le pot</t>
  </si>
  <si>
    <t>POINTE MOYENNE</t>
  </si>
  <si>
    <t>FEUTRES TURBO MAXI  - 96 FEUTRES GIOTTO OU EQUIVALENT</t>
  </si>
  <si>
    <t>la pochette</t>
  </si>
  <si>
    <t>FEUTRES GIOTTO TURBO COLOR OU EQUIVALENT CLASSPACK/144</t>
  </si>
  <si>
    <t>POINTE FINE</t>
  </si>
  <si>
    <t>CLASSPACK KIDS VISA 144 FEUTRES COULEURS ASSORTIES</t>
  </si>
  <si>
    <t>FEUTRES KIDS  VISA - POINTE BLOQUEE - /12</t>
  </si>
  <si>
    <t>FEUTRES - POINTE BLOQUEE - /12</t>
  </si>
  <si>
    <t>CRAYONS DE COULEUR</t>
  </si>
  <si>
    <t>GROS MODULES</t>
  </si>
  <si>
    <t>EVOLUTION - GROS MODULES - /48 CRAYONS</t>
  </si>
  <si>
    <t>GROS MODULES - 12 CRAYONS</t>
  </si>
  <si>
    <t>GROS MODULES STABILO WOODY - /10</t>
  </si>
  <si>
    <t>CRAYON COULEUR TRIPLE ONE LYRA OU EQUIVALENT POT DE 36</t>
  </si>
  <si>
    <t>AUTRES</t>
  </si>
  <si>
    <t>CRAYONS COULEUR QUALITE SUPERIEURE - 12 CRAYONS</t>
  </si>
  <si>
    <t>CRAYON DE COULEUR TRIO STABILO OU EQUIVALENT POT /48</t>
  </si>
  <si>
    <t>PLASTIDECOR - 12 COULEURS ASSORTIES</t>
  </si>
  <si>
    <t>MARKERS POSCA ASSORTIS - /8</t>
  </si>
  <si>
    <t>MARKERS POSCA ASSORTIS - /16</t>
  </si>
  <si>
    <t>&lt; CLASSEURS, PROTEGES-DOCUMENTS &gt;</t>
  </si>
  <si>
    <t>la chemise</t>
  </si>
  <si>
    <t>CLASSEUR A 4 ANNEAUX DOS ETROIT 20MM - COUV. RIGIDE</t>
  </si>
  <si>
    <t>le classeur</t>
  </si>
  <si>
    <t>CLASSEUR A 4 ANNEAUX DOS ETROIT 20MM - COUV. SOUPLE</t>
  </si>
  <si>
    <t>CLASSEUR A 4 ANNEAUX DOS LARGE 40MM - COUV. RIGIDE</t>
  </si>
  <si>
    <t>CLASSEUR A 4 ANNEAUX DOS LARGE 40MM - COUV. SOUPLE</t>
  </si>
  <si>
    <t>CLASSEUR A LEVIER - DOS ENV 50</t>
  </si>
  <si>
    <t>CLASSEUR A LEVIER - DOS ENV 75</t>
  </si>
  <si>
    <t>le paquet/6</t>
  </si>
  <si>
    <t>INTERCALAIRES - A4 - /6</t>
  </si>
  <si>
    <t>INTERCALAIRES - A4 - /12</t>
  </si>
  <si>
    <t>le paquet/12</t>
  </si>
  <si>
    <t>INTERCALAIRES MAXI - 26X32 /6</t>
  </si>
  <si>
    <t>INTERCALAIRES POUR POCHETTES PERFOREES - /6</t>
  </si>
  <si>
    <t>le paquet/100</t>
  </si>
  <si>
    <t>POCHETTE PERFOREE 9/100è TRANSPARENTE QLTE SUP ASPECT LISSE</t>
  </si>
  <si>
    <t>l'unité</t>
  </si>
  <si>
    <t>&lt; PAPIERS DIVERS &gt;</t>
  </si>
  <si>
    <t>COPIES DOUBLES PERFOREES - 5X5 OU SEYES - 21X29,7 - 200P</t>
  </si>
  <si>
    <t>le paquet/200</t>
  </si>
  <si>
    <t>COPIES SIMPLES - 200 PAGES - BLANC</t>
  </si>
  <si>
    <t>COPIES SIMPLES - 50 FEUILLETS - TOUTES COULEURS</t>
  </si>
  <si>
    <t>le paquet/50</t>
  </si>
  <si>
    <t>FEUILLES BRISTOL UNIES 210X297 BLC</t>
  </si>
  <si>
    <t>PAPIER DESSIN ET PAPIER CALQUE DANS L'ONGLET LOISIRS CREATIFS</t>
  </si>
  <si>
    <t>&lt; PETITS MATERIELS &gt;</t>
  </si>
  <si>
    <t>ARDOISE DOUBLE FACE - UNIE/SEYES</t>
  </si>
  <si>
    <t>l'ardoise</t>
  </si>
  <si>
    <t>ADHESIF - 33m x19</t>
  </si>
  <si>
    <t>le rouleau</t>
  </si>
  <si>
    <t>la brosse</t>
  </si>
  <si>
    <t>BROSSE MAGNETIQUE TABLEAU BLANC RECHARGEABLE</t>
  </si>
  <si>
    <t>RECHARGE POUR BROSSE TABLEAU BLANC</t>
  </si>
  <si>
    <t>la recharge</t>
  </si>
  <si>
    <t>COLLE - BATON - UHU - 8G</t>
  </si>
  <si>
    <t>COLLE - BATON - UHU - 21G</t>
  </si>
  <si>
    <t>COLLE - BATON - UHU - 40G</t>
  </si>
  <si>
    <t>COMPAS A BAGUE</t>
  </si>
  <si>
    <t>CORRECTEUR A BANDE</t>
  </si>
  <si>
    <t xml:space="preserve">GOMME PLASTIQUE - 6X23X12 </t>
  </si>
  <si>
    <t>REGLE PLATE CRISTAL 30 CM</t>
  </si>
  <si>
    <t>REGLE PLATE 30 CM INCASSABLE</t>
  </si>
  <si>
    <t>EQUERRE CRISTAL - graduation 16 cm</t>
  </si>
  <si>
    <t>EQUERRE INCASSABLE - graduation 20 cm</t>
  </si>
  <si>
    <t>&lt; AUTRES PRODUITS &gt;</t>
  </si>
  <si>
    <t>REGISTRE D'APPEL - 40 ELEVES</t>
  </si>
  <si>
    <t>le registre</t>
  </si>
  <si>
    <t xml:space="preserve">       </t>
  </si>
  <si>
    <t>COND</t>
  </si>
  <si>
    <t>&lt;  PEINTURE, PINCEAUX   &gt;</t>
  </si>
  <si>
    <t>BROSSE PLATE N°12</t>
  </si>
  <si>
    <t>le paqt 10</t>
  </si>
  <si>
    <t>BROSSE PLATE N°14</t>
  </si>
  <si>
    <t>BROSSE PLATE N°16</t>
  </si>
  <si>
    <t>BROSSE PLATE N°18</t>
  </si>
  <si>
    <t>BROSSE PLATE N°20</t>
  </si>
  <si>
    <t>GOUACHE EN STICK ETUI /12 - PLAYCOLOR</t>
  </si>
  <si>
    <t>l'étui</t>
  </si>
  <si>
    <t>GOUACHE LIQUIDE - QUALITE SUPERIEURE - 1L</t>
  </si>
  <si>
    <t>le pot 1L</t>
  </si>
  <si>
    <t>GOUACHE LIQUIDE QUALITE MOYENNE - 1L</t>
  </si>
  <si>
    <t>PEINTURE - COULEURS PRIMAIRES - BOITE DE 5 TUBES</t>
  </si>
  <si>
    <t>GOUACHE ACRYLIQUE - ASSORTIMENT 6 FLACONS 500ML</t>
  </si>
  <si>
    <t>l'assortiment/6</t>
  </si>
  <si>
    <t>GOUACHE ACRYLIQUE - FLACON 500 ML</t>
  </si>
  <si>
    <t>PINCEAUX + BROSSES - KIT /80 - DIFFERENTES TAILLES</t>
  </si>
  <si>
    <t>le kit/80</t>
  </si>
  <si>
    <t>VERNIS COLLE - 1L</t>
  </si>
  <si>
    <t>VERNIS COLLE - 5L</t>
  </si>
  <si>
    <t>le pot 5L</t>
  </si>
  <si>
    <t>&lt; AUTRES LOISIRS CREATIFS &gt;</t>
  </si>
  <si>
    <t xml:space="preserve">AIMANTS ADHESIFS PRECECOUPES </t>
  </si>
  <si>
    <t>le paquet</t>
  </si>
  <si>
    <t>ENCRE A DESSINER - 500 ml</t>
  </si>
  <si>
    <t>le flacon</t>
  </si>
  <si>
    <t>PAPIER FRESQUE 50MX1M</t>
  </si>
  <si>
    <t>GOMMETTES AUTOCOLLANTES COULEURS ASSORTIES</t>
  </si>
  <si>
    <t>GOMMETTES AUTOCOLLANTES ETOILES - EN ROULEAU</t>
  </si>
  <si>
    <t>PATE A MODELER PLASTIQUE ET SOUPLE - 5X1KG</t>
  </si>
  <si>
    <t>le paquet/5kg</t>
  </si>
  <si>
    <t>PATE A MODELER PATPLUME X12 PAINS DE 350G</t>
  </si>
  <si>
    <t>PATE A JOUER - ASSORTIMENT DE 6 POTS DE 480G</t>
  </si>
  <si>
    <t>YEUX MOBILES ADHESIFS</t>
  </si>
  <si>
    <t>&lt;  CRAYONS FEUTRES, COULEUR   &gt;</t>
  </si>
  <si>
    <t>TOUS LES CRAYONS FEUTRE ET DE COULEUR DANS L'ONGLET FOURNITURES SCOLAIRES</t>
  </si>
  <si>
    <t>&lt;  COLLES   &gt;</t>
  </si>
  <si>
    <t>TOUTES LES COLLES DANS L'ONGLET FOURNITURES SCOLAIRES</t>
  </si>
  <si>
    <t>CARTON MOUSSE - 3 mm - 50x65cm</t>
  </si>
  <si>
    <t>CARTON MOUSSE - 5 mm - 50x65cm</t>
  </si>
  <si>
    <t>PAPIER AFFICHE - COULEURS ASSORTIES - 60x80cm</t>
  </si>
  <si>
    <t>PAPIER DESSIN- Format 21x29,7cm 120g</t>
  </si>
  <si>
    <t>la ramette</t>
  </si>
  <si>
    <t>PAPIER DESSIN - Format 21x29,7cm 160g</t>
  </si>
  <si>
    <t>PAPIER DESSIN - Format 24x32cm 120g</t>
  </si>
  <si>
    <t>PAPIER DESSIN - Format 24x32cm 160g</t>
  </si>
  <si>
    <t>PAPIER DESSIN - Format 24x32cm 200g</t>
  </si>
  <si>
    <t>PAPIER DESSIN - Format 29,7x42cm 160g</t>
  </si>
  <si>
    <t>PAPIER DESSIN - Format 50x65cm 160g</t>
  </si>
  <si>
    <t>PAPIER DESSIN - 50x65cm 200g</t>
  </si>
  <si>
    <t>PAPIER DESSIN COULEUR 220 GR - 25X35 CM</t>
  </si>
  <si>
    <t>PAPIER DESSIN COULEURS ASSORTIES - 160g - 50x65cm</t>
  </si>
  <si>
    <t>COLLE BLEUE 1L</t>
  </si>
  <si>
    <t>COLLE BLEUE 5L</t>
  </si>
  <si>
    <t xml:space="preserve">GROS MODULES  </t>
  </si>
  <si>
    <t>le paquet/X2rl</t>
  </si>
  <si>
    <t>le pc</t>
  </si>
  <si>
    <t>FOURNITURES
MANUELS</t>
  </si>
  <si>
    <t>COORDONNEES PRECISES</t>
  </si>
  <si>
    <t>NOM :</t>
  </si>
  <si>
    <t>ADRESSE :</t>
  </si>
  <si>
    <t xml:space="preserve">TEL : </t>
  </si>
  <si>
    <t>FAX :</t>
  </si>
  <si>
    <t>MAIL :</t>
  </si>
  <si>
    <t xml:space="preserve">SITE
INTERNET : </t>
  </si>
  <si>
    <t>CONDITIONS PREFERENTIELLES "GAEL" ACCORDEES POUR LA PERIODE</t>
  </si>
  <si>
    <t>Délai de livraison :</t>
  </si>
  <si>
    <t>Délai de paiement :</t>
  </si>
  <si>
    <t>Minimum de commande :</t>
  </si>
  <si>
    <t xml:space="preserve">Réclamations, retours : </t>
  </si>
  <si>
    <t>Secteur géographique couvert :</t>
  </si>
  <si>
    <t>15 place Sanquer - 29200 BREST
02 98 41 45 33 - contact@gael29.fr - www.gael29.com</t>
  </si>
  <si>
    <t>29-22</t>
  </si>
  <si>
    <r>
      <t>Port</t>
    </r>
    <r>
      <rPr>
        <sz val="11"/>
        <rFont val="Arial"/>
        <family val="2"/>
      </rPr>
      <t xml:space="preserve"> :</t>
    </r>
  </si>
  <si>
    <t>GROS MODULES STABILO WOODY - à L'unité - Toutes couleurs</t>
  </si>
  <si>
    <t>le sachet/100</t>
  </si>
  <si>
    <t>les 8 pots</t>
  </si>
  <si>
    <t>Commande passée…</t>
  </si>
  <si>
    <t>Delai de livraison</t>
  </si>
  <si>
    <t>Livraison</t>
  </si>
  <si>
    <t>Entre le</t>
  </si>
  <si>
    <t xml:space="preserve">Et le </t>
  </si>
  <si>
    <t>Courant Avril</t>
  </si>
  <si>
    <t>Courant Mai</t>
  </si>
  <si>
    <t xml:space="preserve">Entre le 1er et le 14 juin </t>
  </si>
  <si>
    <t xml:space="preserve">Entre le 15 et le 30 juin </t>
  </si>
  <si>
    <t>Entre le 1er et le 14 Juillet</t>
  </si>
  <si>
    <t>Entre le 15 et le 30 Juillet</t>
  </si>
  <si>
    <t>Courant Août</t>
  </si>
  <si>
    <t>Observations</t>
  </si>
  <si>
    <t>DESIGNATION</t>
  </si>
  <si>
    <t>COMMANDES DE RENTREE 2022</t>
  </si>
  <si>
    <t xml:space="preserve">FOURNITURES SCOLAIRES - PROPOSITION TARIFAIRE </t>
  </si>
  <si>
    <r>
      <t xml:space="preserve">FOURNITURES SCOLAIRES / LOISIRS CREATIFS
EQUIPEMENT PETITE ENFANCE - </t>
    </r>
    <r>
      <rPr>
        <b/>
        <i/>
        <sz val="18"/>
        <color indexed="10"/>
        <rFont val="Arial"/>
        <family val="0"/>
      </rPr>
      <t>CONSULTATION</t>
    </r>
  </si>
  <si>
    <t>Rupture de produits</t>
  </si>
  <si>
    <t>Les bénéficiaires seront impérativement informés au plus vite des ruptures de produits qui seront remplacés par l'équivalent qualitatif au même tarif.</t>
  </si>
  <si>
    <t>OBSERVATION</t>
  </si>
  <si>
    <t>LOISIRS CREATIFS - PROPOSITION TARIFAIRE</t>
  </si>
  <si>
    <t>1ER AVRIL 2022 - 31 MARS 2024</t>
  </si>
  <si>
    <t>INTERLOCUTEURS :</t>
  </si>
  <si>
    <t>&lt; AJOUTS DE PRODUITS &gt;</t>
  </si>
  <si>
    <t>32 PAGES - SEYES - 3MM - COUV CARTE COUCHEE VERNIE</t>
  </si>
  <si>
    <t>COLLE - BATON - MDD - 8G env</t>
  </si>
  <si>
    <t>COLLE - BATON - MDD - 35G env</t>
  </si>
  <si>
    <t>POCHETTE PERFOREE 7,5/100è TRANSPARENTE ASPECT LISSE</t>
  </si>
  <si>
    <t>CORRECTEUR MINI MOUSE 5MMX6M TIPPEX</t>
  </si>
  <si>
    <t>ROLLER EFF PILOT FRIXION BALL TTES COULEURS ECRITURE MOYENNE</t>
  </si>
  <si>
    <t>SET 6 RECHARGES FRIXION ECRITURE MOYENNE TTES COULEURS</t>
  </si>
  <si>
    <t>PROTEGE DOCUMENT - 40 VUES</t>
  </si>
  <si>
    <t>PROTEGE DOCUMENT - 60 VUES</t>
  </si>
  <si>
    <t>PROTEGE DOCUMENT - 80 VUES</t>
  </si>
  <si>
    <t>PROTEGE DOCUMENT - 100 VUES</t>
  </si>
  <si>
    <t>PROTEGE DOCUMENT - 120 VUES</t>
  </si>
  <si>
    <t>PROTEGE DOCUMENT - 200 VUES</t>
  </si>
  <si>
    <t>CLASSPACK GIOTTO 24 FEUTRES DECOR METAL</t>
  </si>
  <si>
    <t>CRAYON DE COULEUR MDD  - 12 CRAYONS 3 MM</t>
  </si>
  <si>
    <t>COLLE - BATON - CLEOPATRE 36 G</t>
  </si>
  <si>
    <t>CRAYON GRAPHITE GROOVE SLIM HB X12 ERGONOMIQUE</t>
  </si>
  <si>
    <t>CAHIER DE POESIE - SEYES+DESSIN - 96 PAGES - 90 G</t>
  </si>
  <si>
    <t>CLASSPACK MDD TRIANGULAIRES X120 FEUTRES</t>
  </si>
  <si>
    <t>POCHETTE DE PLASTIFICATION  /100 - A3 - 125 µ</t>
  </si>
  <si>
    <t>POCHETTE DE PLASTIFICATION  /100 - A4 - 125 µ</t>
  </si>
  <si>
    <t>POCHETTE DE PLASTIFICATION  /100 - A4 - 100 µ</t>
  </si>
  <si>
    <t xml:space="preserve">EQUERRE GEOMETRIQUE - 3 EN 1 équerre, rapporteur, règle graduée </t>
  </si>
  <si>
    <t>CHEMISE À ÉLASTIQUE 3 RABATS CARTE LUSTRÉE - TTES COULEURS</t>
  </si>
  <si>
    <t>CHEMISE A RABAT ET ELASTIQUE 390g (/10) - TTES COULEURS</t>
  </si>
  <si>
    <t>CHEMISE A RABAT ET ELASTIQUE POLYPROPYLENE - TTES COULEURS</t>
  </si>
  <si>
    <t>BLU TACK - PATE ADHESIVE - 100G - non prédecoupée</t>
  </si>
  <si>
    <t>SADER</t>
  </si>
  <si>
    <t>PATE ADHESIVE - EN PASTILLES</t>
  </si>
  <si>
    <t>PATAFIX UHU (80 pastilles) JAUNE</t>
  </si>
  <si>
    <t>PATAFIX UHU (80 pastilles) BLANCHE</t>
  </si>
  <si>
    <t>PAPIER DESSIN COULEURS ASSORTIES - 160g - 25X32cm</t>
  </si>
  <si>
    <t>CISEAUX TOUS USAGES 21CM DROITIER</t>
  </si>
  <si>
    <t>CISEAUX TOUS USAGES 16CM DROITIER</t>
  </si>
  <si>
    <t>CISEAUX BOUTS RONDS 15CM AMBIDEXTRE</t>
  </si>
  <si>
    <t>MARQUEUR MAXIFLO PENTEL - BISEAUTEE - TTES COULEURS</t>
  </si>
  <si>
    <t>MARQUEUR BIC VELLEDA 1711 - PTE OGIVE POCHETTTE DE 4</t>
  </si>
  <si>
    <t>MARQUEUR BIC VELLEDA 1791 - PTE BISEAUTEE</t>
  </si>
  <si>
    <t>MARQUEUR BIC VELLEDA 1791 - PTE BISEAUTEE - POCHETTE DE 4</t>
  </si>
  <si>
    <t xml:space="preserve">FEUILLE DESSIN COULEUR LISSE 240g 50 x 65 cm - COULEURS ASSORTIES X 25 F </t>
  </si>
  <si>
    <t>CLASSEUR A 4 ANNEAUX DOS ETROIT 30MM - COUV. RIGIDE</t>
  </si>
  <si>
    <t>TTES COULEURS</t>
  </si>
  <si>
    <t>CAHIER DUO  2 en 1 - 90g - 96p seyes</t>
  </si>
  <si>
    <r>
      <t xml:space="preserve">CAHIER MATERNELLE 70g 24p dble ligne 5mm </t>
    </r>
    <r>
      <rPr>
        <b/>
        <sz val="12"/>
        <rFont val="Arial"/>
        <family val="0"/>
      </rPr>
      <t>17x14.7</t>
    </r>
  </si>
  <si>
    <t>CLASSEUR PLASTIQUE BLANC DOS 50 MM PERSONALISABLE COUV ET TRANCHE</t>
  </si>
  <si>
    <t>FEUTRES VISACOLOR GROSSE POINTE X12</t>
  </si>
  <si>
    <t>SAC SHOPPING 37X42 COTON BLANC</t>
  </si>
  <si>
    <t xml:space="preserve">MARQUEUR MASTER BEGREEN PILOT V BOARD OGIVE : RECHARGE </t>
  </si>
  <si>
    <t xml:space="preserve">MARQUEUR MASTER BEGREEN PILOT V BOARD CONIQUE : RECHARGE </t>
  </si>
  <si>
    <t xml:space="preserve">POLYPROPYLENE - 17X22 </t>
  </si>
  <si>
    <t xml:space="preserve">POLYPROPYLENE - 21X29,7 </t>
  </si>
  <si>
    <t>POLYPROPYLENE - 24X32</t>
  </si>
  <si>
    <t>96 PAGES - 90 G</t>
  </si>
  <si>
    <t>96 PAGES - 90G SEYES</t>
  </si>
  <si>
    <t xml:space="preserve">CAHIER POLYPRO 90G 96 PAGES 5X5 </t>
  </si>
  <si>
    <t>A RETOURNER POUR LE 01/03/22</t>
  </si>
  <si>
    <t>PAGE CATALOGUE</t>
  </si>
  <si>
    <t>U. DE PRIX</t>
  </si>
  <si>
    <t>MARQUEUR MAXIFLO PENTEL - OGIVE FINE - TTES COULEURS</t>
  </si>
  <si>
    <t>MARQUEUR MAXIFLO PENTEL - OGIVE MOYENNE - TTES COULEURS</t>
  </si>
  <si>
    <t>MARQUEUR MAXIFLO PENTEL - OGIVE LARGE - TTES COULEURS</t>
  </si>
  <si>
    <t>TOUTES COULEURS</t>
  </si>
  <si>
    <t>FEUTRE BIC VELLEDA - PTE OGIVE 1741 - POINTE OGIVE MOYENNE</t>
  </si>
  <si>
    <t>MARQUEUR BIC VELLEDA 1701 - TTES COULEURS - PTE OGIVE</t>
  </si>
  <si>
    <t>MARQUEUR BIC VELLEDA 1751 - TTES COULEURS - PTE BISEAUTEE</t>
  </si>
  <si>
    <t>MARQUEUR BIC VELLEDA 1781 - TTES COULEURS - PTE BISEAUTEE</t>
  </si>
  <si>
    <t xml:space="preserve">MARQUEUR GIOTTO ROBERCOLOR MEDIUM </t>
  </si>
  <si>
    <r>
      <t xml:space="preserve">CRAYON BILLE - BIC ORANGE OU EQUIVALENT </t>
    </r>
    <r>
      <rPr>
        <sz val="12"/>
        <color indexed="21"/>
        <rFont val="Arial"/>
        <family val="2"/>
      </rPr>
      <t>*1</t>
    </r>
  </si>
  <si>
    <t xml:space="preserve">CRAYON 4 COULEURS </t>
  </si>
  <si>
    <t>ROLLER UNIBALL</t>
  </si>
  <si>
    <t>POCHETTE 4 FEUTRES POINTE MEDIUM OGIVE GIOTTO</t>
  </si>
  <si>
    <t>BIC VELLEDA 1721 POCHETTE 4 FEUTRES</t>
  </si>
  <si>
    <t>25 protège cahiers plastique 17x22cm 15/100ème - noir</t>
  </si>
  <si>
    <t>25 protège cahiers plastique 17x22cm 10/100ème - incolore</t>
  </si>
  <si>
    <t>25 protège cahiers plastique grands rabats 17x22cm 22/100ème - bleu</t>
  </si>
  <si>
    <t>10 protège cahiers plastique 21x29,7cm 22/100ème - noir</t>
  </si>
  <si>
    <t>10 protège cahiers plastique 24x32cm 22/100ème - noir</t>
  </si>
  <si>
    <t>10 protège cahiers plastique 24x32cm 22/100ème - incolore</t>
  </si>
  <si>
    <t>10 protège cahiers plastique grands rabats 24x32cm 22/100ème - incolore</t>
  </si>
  <si>
    <t>Stylo bille Bic 4 couleurs pointe moyenne - couleurs classique</t>
  </si>
  <si>
    <t>12 crayons noirs bout gomme HB n°2</t>
  </si>
  <si>
    <t>12 crayons noirs Lyra groove slim HB n°2</t>
  </si>
  <si>
    <t>12 crayons noirs Bic écolution HB n°2</t>
  </si>
  <si>
    <t>Crayon effaceur réécriveur Maped 2 pointes</t>
  </si>
  <si>
    <t>48 feutres effaçables à sec Bic velleda 1721 pointe fine - bleu</t>
  </si>
  <si>
    <t>4 marqueurs effaçables à sec Bic velleda 1711 pointe ogive - couleurs assorties</t>
  </si>
  <si>
    <t>4 marqueurs effaçables à sec Bic velleda pointe biseau - couleurs assorties</t>
  </si>
  <si>
    <t>4 marqueurs effaçables à sec Pentel pointe biseau - couleurs assorties</t>
  </si>
  <si>
    <t>Stylo plume écolier voyage - Schneider</t>
  </si>
  <si>
    <t>30 marqueurs coloriage Bic Kids Decoralo pointe ovige</t>
  </si>
  <si>
    <t>12 feutres Bic Kids Visacolor Ecolution XL pointe large</t>
  </si>
  <si>
    <t>96 feutres Bic Kids Visacolor Ecolution XL pointe large</t>
  </si>
  <si>
    <t>18 feutres Bic Kids Visacolor Ecolution XL pointe large</t>
  </si>
  <si>
    <t>48 feutres Bic Kids Visacolor Ecolution XL pointe large</t>
  </si>
  <si>
    <t>48 feutres Giotto Turbo maxi pointe large</t>
  </si>
  <si>
    <t>48 marqueurs coloriage Staedtler Noris pointe large</t>
  </si>
  <si>
    <t>108 feutres Giotto Turbo maxi pointe large</t>
  </si>
  <si>
    <t>144 feutres Bic Kids Visacolor Ecolution XL pointe large</t>
  </si>
  <si>
    <t>24 marqueurs coloriage Giotto Decor - couleurs métallisées</t>
  </si>
  <si>
    <t>144 feutres Bic Visa 880 pointe fine</t>
  </si>
  <si>
    <t>12 feutres Bic Visa 880 pointe fine</t>
  </si>
  <si>
    <t>36 feutres Bic Visa 880 pointe fine</t>
  </si>
  <si>
    <t>12 feutres JPC pointe fine</t>
  </si>
  <si>
    <t>48 crayons de couleurs triangulaire Bic Kids évolution</t>
  </si>
  <si>
    <t>12 crayons de couleurs triangulaire Maped School'peps maxi</t>
  </si>
  <si>
    <t>10 crayons de couleurs Stabilo Woody géants</t>
  </si>
  <si>
    <t>36 crayons de couleurs Lyra Ferby gros module</t>
  </si>
  <si>
    <t>12 crayons de couleurs</t>
  </si>
  <si>
    <t>84 crayons de couleurs Giotto colors 3.0</t>
  </si>
  <si>
    <t>12 crayons de couleurs Giotto colors 3.0</t>
  </si>
  <si>
    <t>12 crayons plastique Bic Kids Plastidecor rond- 12 couleurs assorties</t>
  </si>
  <si>
    <t>8 marqueurs PC-3M - Couleurs classiques</t>
  </si>
  <si>
    <t>16 marqueurs gouache Posca PC-1MR pointe ultra fine - couleurs assorties</t>
  </si>
  <si>
    <t>Classeur personnalisable 21x29,7cm - 4 anneaux "D" dos 4 cm - blanc</t>
  </si>
  <si>
    <t>100 pochettes plastification 80µ - A3</t>
  </si>
  <si>
    <t>100 pochettes plastification 125µ - A3</t>
  </si>
  <si>
    <t>100 pochettes plastification 80µ - A4</t>
  </si>
  <si>
    <t>100 pochettes plastification 125µ - A4</t>
  </si>
  <si>
    <t>100 pochettes plastification 100µ - A4</t>
  </si>
  <si>
    <t>100 pochettes transparentes perforées 21x29,7cm - standard</t>
  </si>
  <si>
    <t>50 pochettes perforées 21x29,7cm</t>
  </si>
  <si>
    <t>100 pochettes transparentes perforées 21x29,7cm - qualité supérieure</t>
  </si>
  <si>
    <t>Le sachet de 50 pochettes perforées</t>
  </si>
  <si>
    <t>Pochette à fermeture éclair 22x29 cm</t>
  </si>
  <si>
    <t>Reliure standard 20 volets 21x29,7cm - couleurs assorties</t>
  </si>
  <si>
    <t>Reliure standard 30 volets 21x29,7cm - couleurs assorties</t>
  </si>
  <si>
    <t>Reliure standard 40 volets 21x29,7cm - couleurs assorties</t>
  </si>
  <si>
    <t>Reliure standard 50 volets 21x29,7cm - couleurs assorties</t>
  </si>
  <si>
    <t>Reliure standard 60 volets 21x29,7cm - couleurs assorties</t>
  </si>
  <si>
    <t>Reliure standard 100 volets 21x29,7cm - couleurs assorties</t>
  </si>
  <si>
    <t>50 copies doubles perforées 21x29,7cm - seyes 70g</t>
  </si>
  <si>
    <t>100 feuillets mobiles 21x29,7 cm - seyes 90g - blanc</t>
  </si>
  <si>
    <t>50 feuillets mobiles 21x29,7 cm - seyes 80g - bleu</t>
  </si>
  <si>
    <t>100 fiches bristol blanc uni - 210x297 mm</t>
  </si>
  <si>
    <t>Ardoise blanche unie/seyès 20x28 cm</t>
  </si>
  <si>
    <t>8 rouleaux d'adhésif transparent 33m x 19mm</t>
  </si>
  <si>
    <t>Brosse magnétique ARTLINE pour tableaux blancs</t>
  </si>
  <si>
    <t>10 recharges pour brosse tableaux blancs économique</t>
  </si>
  <si>
    <t>Paire de ciseaux de bureau économiques 21cm - droitier</t>
  </si>
  <si>
    <t>Paire de ciseaux de bureau économiques 16cm - droitier</t>
  </si>
  <si>
    <t>Paire de ciseaux bi-matière Wavy Soft - droitier</t>
  </si>
  <si>
    <t>Bâton de colle blanche UHU petit modèle 8,2g</t>
  </si>
  <si>
    <t>Bâton de colle blanche UHU grand modèle 21g</t>
  </si>
  <si>
    <t>Bâton de colle blanche UHU maxi 40g</t>
  </si>
  <si>
    <t>Bâton de colle blanche Cléopâtre maxi 36g</t>
  </si>
  <si>
    <t>Le bâton Alix petit modèle - 8 g</t>
  </si>
  <si>
    <t>Le bâton Alix grand modèle - 21 g</t>
  </si>
  <si>
    <t>Le bâton Alix MAXI - 36 g</t>
  </si>
  <si>
    <t>Flacon de colle marine Cléopâtre 1kg</t>
  </si>
  <si>
    <t>Bidon de colle marine Cléopâtre 5kg</t>
  </si>
  <si>
    <t>Flacon de colle Pentel Roll'n glue 55ml</t>
  </si>
  <si>
    <t>Compas à bague plastique</t>
  </si>
  <si>
    <t>Roller de correction frontal 4,2mm x 8,5m</t>
  </si>
  <si>
    <t>Flacon de correcteur liquide Tippex 20ml</t>
  </si>
  <si>
    <t>20 gommes plastique dessin qualité supérieure JPC</t>
  </si>
  <si>
    <t>Règle plate étroite en plastique graduée 30cm</t>
  </si>
  <si>
    <t>Règle plate incassable Study Shock 30 cm</t>
  </si>
  <si>
    <t>Equerre incassable Study Shock 60° - 21 cm</t>
  </si>
  <si>
    <t>Equerre géométrique base 16 cm</t>
  </si>
  <si>
    <t>Registre d'appel journalier - pages découpées</t>
  </si>
  <si>
    <t>3 CARTOUCHES RECHARGES A LA COULEUR UNIBALL</t>
  </si>
  <si>
    <t>Equerre cristal 60° - 20cm</t>
  </si>
  <si>
    <t>10 cahiers poésie polypro 21x29,7 cm - 96 pages seyes + uni</t>
  </si>
  <si>
    <t>Le lot de 50 carrés adhésifs aimantés</t>
  </si>
  <si>
    <t>Plaquette de pâte adhésive Blu-Tack 100g</t>
  </si>
  <si>
    <t>120 pastilles de pâte adhésive Safe N'Fix prédécoupée</t>
  </si>
  <si>
    <t>80 pastilles de pâte adhésive UHU Patafix jaunes</t>
  </si>
  <si>
    <t>80 pastilles de pâte adhésive UHU Patafix blanches</t>
  </si>
  <si>
    <t>Paire de ciseaux écoliers/collégiens bouts ronds 17cm - droitier</t>
  </si>
  <si>
    <t>Rouleau de papier dessin blanc 1x50m - 120g</t>
  </si>
  <si>
    <t>616 gommettes rondes ø 8mm - couleurs assorties</t>
  </si>
  <si>
    <t>224 gommettes rondes ø 15mm - couleurs assorties</t>
  </si>
  <si>
    <t>4720 gommettes étoiles or et argent</t>
  </si>
  <si>
    <t>5 pains de 1 kg de pâte autodurcissante Jovi - blanc</t>
  </si>
  <si>
    <t>12 pains 350g de pâte à modeler Pat'plume - couleurs assorties</t>
  </si>
  <si>
    <t>6 pots de 460 g de pâte à modeler - couleurs classiques</t>
  </si>
  <si>
    <t>100 yeux mobiles adhésifs ronds sans cils - couleurs assorties</t>
  </si>
  <si>
    <t>12 sacs à décorer en coton - 37x42cm</t>
  </si>
  <si>
    <t>Ruban auto-agrippant 20 mm x 2,5 m NOIR - Easy scratch</t>
  </si>
  <si>
    <t>La feuille de carton mousse blanc 50x65cm Airplac®PREMIER - 3mm</t>
  </si>
  <si>
    <t>La feuille de carton mousse blanc 50x65cm Airplac®PREMIER - 5mm</t>
  </si>
  <si>
    <t>50 feuilles de papier calque Canson 21x29,7cm - 70g</t>
  </si>
  <si>
    <t>10 feuilles de papier affiche 60x80cm - couleurs assorties</t>
  </si>
  <si>
    <t>250 feuilles de papier dessin blanc 21x29,7cm - 120g</t>
  </si>
  <si>
    <t>250 feuilles de papier dessin blanc 21x29,7cm - 160g</t>
  </si>
  <si>
    <t>250 feuilles de papier dessin blanc 24x32 cm - 120 g </t>
  </si>
  <si>
    <t>250 feuilles de papier dessin blanc 24x32cm - 160g</t>
  </si>
  <si>
    <t>250 feuilles de papier dessin blanc 50x65cm - 160g</t>
  </si>
  <si>
    <t>125 feuilles de papier dessin blanc - 50x65 cm - 200g</t>
  </si>
  <si>
    <t>50 feuilles de papier dessin grain 25x35cm - 300g</t>
  </si>
  <si>
    <t>50 feuilles de papier dessin grain Clairefontaine Tulipe 25x32,5 cm - 160g - noir</t>
  </si>
  <si>
    <t>24 feuilles de papier dessin grain Clairefontaine Tulipe 50x65cm 160g - couleurs assorties</t>
  </si>
  <si>
    <t>250 feuilles de papier dessin blanc 24x32 cm - 200 g</t>
  </si>
  <si>
    <t>250 feuilles de papier dessin blanc A3 - 160g</t>
  </si>
  <si>
    <t>24 feuilles de papier dessin lisse Clairefontaine 50x70cm 270g - Couleurs assorties</t>
  </si>
  <si>
    <r>
      <t xml:space="preserve">NOM : </t>
    </r>
    <r>
      <rPr>
        <b/>
        <sz val="14"/>
        <color indexed="15"/>
        <rFont val="Arial"/>
        <family val="2"/>
      </rPr>
      <t>SAVOIRSPLUS</t>
    </r>
  </si>
  <si>
    <t>SAVOIRSPLUS</t>
  </si>
  <si>
    <t>SANS</t>
  </si>
  <si>
    <r>
      <rPr>
        <sz val="12"/>
        <rFont val="ＭＳ ゴシック"/>
        <family val="0"/>
      </rPr>
      <t xml:space="preserve">☐ </t>
    </r>
    <r>
      <rPr>
        <sz val="12"/>
        <rFont val="Arial"/>
        <family val="0"/>
      </rPr>
      <t xml:space="preserve">Côtes d'Armor - Nombre de commerciaux : </t>
    </r>
    <r>
      <rPr>
        <sz val="12"/>
        <color indexed="15"/>
        <rFont val="Arial"/>
        <family val="2"/>
      </rPr>
      <t>1</t>
    </r>
  </si>
  <si>
    <r>
      <rPr>
        <sz val="12"/>
        <rFont val="ＭＳ ゴシック"/>
        <family val="0"/>
      </rPr>
      <t xml:space="preserve">☐ </t>
    </r>
    <r>
      <rPr>
        <sz val="12"/>
        <rFont val="Arial"/>
        <family val="0"/>
      </rPr>
      <t xml:space="preserve">Finistère - Nombre de commerciaux : </t>
    </r>
    <r>
      <rPr>
        <sz val="12"/>
        <color indexed="15"/>
        <rFont val="Arial"/>
        <family val="2"/>
      </rPr>
      <t>1</t>
    </r>
  </si>
  <si>
    <t>marches.publics@savoirsplus.fr</t>
  </si>
  <si>
    <t>02.41.21.11.80</t>
  </si>
  <si>
    <t>18 Boulevard Des Fontenelles
49320 BRISSAC LOIRE AUBANCE</t>
  </si>
  <si>
    <t>48 à 72 heures ouvrées sur produits en stock, hors période de commande de rentrée scolaire et sauf librairie et produits spéciaux.</t>
  </si>
  <si>
    <t>30 jours à compter de la date de réception des demandes de paiement.</t>
  </si>
  <si>
    <t>FRANCO DE PORT.</t>
  </si>
  <si>
    <t>4 marqueurs Pentel Maxiflo pointe ogive 4mm - couleurs assorties</t>
  </si>
  <si>
    <t>40941E</t>
  </si>
  <si>
    <t>40947E</t>
  </si>
  <si>
    <t>40943E</t>
  </si>
  <si>
    <t>40992A</t>
  </si>
  <si>
    <t>44842E</t>
  </si>
  <si>
    <t>44841B</t>
  </si>
  <si>
    <t>40810B</t>
  </si>
  <si>
    <t>40977B</t>
  </si>
  <si>
    <t>40973B</t>
  </si>
  <si>
    <t>43013F</t>
  </si>
  <si>
    <t>CLAIREFONTAINE</t>
  </si>
  <si>
    <t>HAMELIN</t>
  </si>
  <si>
    <t xml:space="preserve">FR </t>
  </si>
  <si>
    <t>AUTRE</t>
  </si>
  <si>
    <t xml:space="preserve">pefc   </t>
  </si>
  <si>
    <t>pefc</t>
  </si>
  <si>
    <t>lot de 20</t>
  </si>
  <si>
    <t>lot de 10</t>
  </si>
  <si>
    <t>lot de 12</t>
  </si>
  <si>
    <t>lot de 5</t>
  </si>
  <si>
    <t>lot de 25</t>
  </si>
  <si>
    <t>Pour tous les produits écolabellisés, nous tenons les fiches produits des fournisseurs à votre disposition.
Les produits écolabellisés sont visibles sur notre catalogue grâce à un pictogramme présent à côté de chaque référence concernée.</t>
  </si>
  <si>
    <t>90g</t>
  </si>
  <si>
    <r>
      <rPr>
        <strike/>
        <sz val="12"/>
        <rFont val="Arial"/>
        <family val="2"/>
      </rPr>
      <t>64</t>
    </r>
    <r>
      <rPr>
        <sz val="12"/>
        <rFont val="Arial"/>
        <family val="0"/>
      </rPr>
      <t xml:space="preserve"> </t>
    </r>
    <r>
      <rPr>
        <sz val="12"/>
        <color indexed="15"/>
        <rFont val="Arial"/>
        <family val="2"/>
      </rPr>
      <t>60</t>
    </r>
    <r>
      <rPr>
        <sz val="12"/>
        <rFont val="Arial"/>
        <family val="0"/>
      </rPr>
      <t xml:space="preserve"> PAGES </t>
    </r>
  </si>
  <si>
    <r>
      <t xml:space="preserve">96 PAGES - </t>
    </r>
    <r>
      <rPr>
        <strike/>
        <sz val="12"/>
        <rFont val="Arial"/>
        <family val="2"/>
      </rPr>
      <t xml:space="preserve">80 </t>
    </r>
    <r>
      <rPr>
        <sz val="12"/>
        <color indexed="15"/>
        <rFont val="Arial"/>
        <family val="2"/>
      </rPr>
      <t>90</t>
    </r>
    <r>
      <rPr>
        <sz val="12"/>
        <rFont val="Arial"/>
        <family val="0"/>
      </rPr>
      <t xml:space="preserve"> G seyes</t>
    </r>
  </si>
  <si>
    <t>référence WEB</t>
  </si>
  <si>
    <r>
      <t xml:space="preserve">CAHIER PP A RABATS 17*22 </t>
    </r>
    <r>
      <rPr>
        <strike/>
        <sz val="12"/>
        <rFont val="Arial"/>
        <family val="2"/>
      </rPr>
      <t xml:space="preserve">96 </t>
    </r>
    <r>
      <rPr>
        <sz val="12"/>
        <color indexed="15"/>
        <rFont val="Arial"/>
        <family val="2"/>
      </rPr>
      <t>48</t>
    </r>
    <r>
      <rPr>
        <sz val="12"/>
        <rFont val="Arial"/>
        <family val="0"/>
      </rPr>
      <t xml:space="preserve">P </t>
    </r>
    <r>
      <rPr>
        <strike/>
        <sz val="12"/>
        <rFont val="Arial"/>
        <family val="2"/>
      </rPr>
      <t>48</t>
    </r>
    <r>
      <rPr>
        <sz val="12"/>
        <rFont val="Arial"/>
        <family val="0"/>
      </rPr>
      <t xml:space="preserve"> </t>
    </r>
    <r>
      <rPr>
        <sz val="12"/>
        <color indexed="15"/>
        <rFont val="Arial"/>
        <family val="2"/>
      </rPr>
      <t>96</t>
    </r>
    <r>
      <rPr>
        <sz val="12"/>
        <rFont val="Arial"/>
        <family val="0"/>
      </rPr>
      <t xml:space="preserve"> G</t>
    </r>
  </si>
  <si>
    <r>
      <t xml:space="preserve">CAHIER MATERNELLE </t>
    </r>
    <r>
      <rPr>
        <strike/>
        <sz val="12"/>
        <rFont val="Arial"/>
        <family val="2"/>
      </rPr>
      <t xml:space="preserve">18 </t>
    </r>
    <r>
      <rPr>
        <sz val="12"/>
        <color indexed="15"/>
        <rFont val="Arial"/>
        <family val="2"/>
      </rPr>
      <t>2,5</t>
    </r>
    <r>
      <rPr>
        <strike/>
        <sz val="12"/>
        <rFont val="Arial"/>
        <family val="2"/>
      </rPr>
      <t xml:space="preserve"> </t>
    </r>
    <r>
      <rPr>
        <sz val="12"/>
        <rFont val="Arial"/>
        <family val="0"/>
      </rPr>
      <t>mm 17x22 - 90G</t>
    </r>
  </si>
  <si>
    <t>40970B</t>
  </si>
  <si>
    <r>
      <t xml:space="preserve">96 PAGES - </t>
    </r>
    <r>
      <rPr>
        <strike/>
        <sz val="12"/>
        <rFont val="Arial"/>
        <family val="2"/>
      </rPr>
      <t>80</t>
    </r>
    <r>
      <rPr>
        <sz val="12"/>
        <rFont val="Arial"/>
        <family val="0"/>
      </rPr>
      <t xml:space="preserve"> </t>
    </r>
    <r>
      <rPr>
        <sz val="12"/>
        <color indexed="15"/>
        <rFont val="Arial"/>
        <family val="2"/>
      </rPr>
      <t>90</t>
    </r>
    <r>
      <rPr>
        <sz val="12"/>
        <rFont val="Arial"/>
        <family val="0"/>
      </rPr>
      <t>G SEYES</t>
    </r>
  </si>
  <si>
    <r>
      <t xml:space="preserve">CAHIER DE POESIE - SEYES+DESSIN - </t>
    </r>
    <r>
      <rPr>
        <strike/>
        <sz val="12"/>
        <rFont val="Arial"/>
        <family val="2"/>
      </rPr>
      <t>48</t>
    </r>
    <r>
      <rPr>
        <sz val="12"/>
        <rFont val="Arial"/>
        <family val="0"/>
      </rPr>
      <t xml:space="preserve"> </t>
    </r>
    <r>
      <rPr>
        <sz val="12"/>
        <color indexed="15"/>
        <rFont val="Arial"/>
        <family val="2"/>
      </rPr>
      <t>96</t>
    </r>
    <r>
      <rPr>
        <sz val="12"/>
        <rFont val="Arial"/>
        <family val="0"/>
      </rPr>
      <t xml:space="preserve"> PAGES - </t>
    </r>
    <r>
      <rPr>
        <strike/>
        <sz val="12"/>
        <rFont val="Arial"/>
        <family val="2"/>
      </rPr>
      <t>120</t>
    </r>
    <r>
      <rPr>
        <sz val="12"/>
        <rFont val="Arial"/>
        <family val="0"/>
      </rPr>
      <t xml:space="preserve"> </t>
    </r>
    <r>
      <rPr>
        <sz val="12"/>
        <color indexed="15"/>
        <rFont val="Arial"/>
        <family val="2"/>
      </rPr>
      <t>90</t>
    </r>
    <r>
      <rPr>
        <sz val="12"/>
        <rFont val="Arial"/>
        <family val="0"/>
      </rPr>
      <t xml:space="preserve"> G</t>
    </r>
  </si>
  <si>
    <t>40999A</t>
  </si>
  <si>
    <t>40969B</t>
  </si>
  <si>
    <t>40987B</t>
  </si>
  <si>
    <t>44843B</t>
  </si>
  <si>
    <t>40735B</t>
  </si>
  <si>
    <t>40971A</t>
  </si>
  <si>
    <t>40980B</t>
  </si>
  <si>
    <t>40812A</t>
  </si>
  <si>
    <t>FR</t>
  </si>
  <si>
    <r>
      <t xml:space="preserve">CAHIER PP A RABATS 24*32 </t>
    </r>
    <r>
      <rPr>
        <strike/>
        <sz val="12"/>
        <rFont val="Arial"/>
        <family val="2"/>
      </rPr>
      <t>96</t>
    </r>
    <r>
      <rPr>
        <sz val="12"/>
        <rFont val="Arial"/>
        <family val="0"/>
      </rPr>
      <t xml:space="preserve"> </t>
    </r>
    <r>
      <rPr>
        <sz val="12"/>
        <color indexed="15"/>
        <rFont val="Arial"/>
        <family val="2"/>
      </rPr>
      <t>48</t>
    </r>
    <r>
      <rPr>
        <sz val="12"/>
        <rFont val="Arial"/>
        <family val="0"/>
      </rPr>
      <t xml:space="preserve">P </t>
    </r>
    <r>
      <rPr>
        <strike/>
        <sz val="12"/>
        <rFont val="Arial"/>
        <family val="2"/>
      </rPr>
      <t>48</t>
    </r>
    <r>
      <rPr>
        <sz val="12"/>
        <rFont val="Arial"/>
        <family val="0"/>
      </rPr>
      <t xml:space="preserve"> </t>
    </r>
    <r>
      <rPr>
        <sz val="12"/>
        <color indexed="15"/>
        <rFont val="Arial"/>
        <family val="2"/>
      </rPr>
      <t>96</t>
    </r>
    <r>
      <rPr>
        <sz val="12"/>
        <rFont val="Arial"/>
        <family val="0"/>
      </rPr>
      <t>G</t>
    </r>
  </si>
  <si>
    <t>43227E</t>
  </si>
  <si>
    <t>43128F</t>
  </si>
  <si>
    <t>43228E</t>
  </si>
  <si>
    <t>40131B</t>
  </si>
  <si>
    <t>40141B</t>
  </si>
  <si>
    <t>40151B</t>
  </si>
  <si>
    <t>44031E</t>
  </si>
  <si>
    <t>44051B</t>
  </si>
  <si>
    <t>70g</t>
  </si>
  <si>
    <t>56g</t>
  </si>
  <si>
    <t>42051B</t>
  </si>
  <si>
    <t>42151B</t>
  </si>
  <si>
    <t>42030E</t>
  </si>
  <si>
    <t>42050B</t>
  </si>
  <si>
    <t>45100F</t>
  </si>
  <si>
    <t>42031E</t>
  </si>
  <si>
    <t>46750B</t>
  </si>
  <si>
    <r>
      <t xml:space="preserve">CAHIER DE DESSIN - UNI </t>
    </r>
    <r>
      <rPr>
        <strike/>
        <sz val="12"/>
        <rFont val="Arial"/>
        <family val="2"/>
      </rPr>
      <t>120</t>
    </r>
    <r>
      <rPr>
        <sz val="12"/>
        <color indexed="15"/>
        <rFont val="Arial"/>
        <family val="2"/>
      </rPr>
      <t xml:space="preserve"> 90</t>
    </r>
    <r>
      <rPr>
        <sz val="12"/>
        <rFont val="Arial"/>
        <family val="0"/>
      </rPr>
      <t xml:space="preserve">G - </t>
    </r>
    <r>
      <rPr>
        <strike/>
        <sz val="12"/>
        <rFont val="Arial"/>
        <family val="2"/>
      </rPr>
      <t>48</t>
    </r>
    <r>
      <rPr>
        <sz val="12"/>
        <rFont val="Arial"/>
        <family val="0"/>
      </rPr>
      <t xml:space="preserve"> </t>
    </r>
    <r>
      <rPr>
        <sz val="12"/>
        <color indexed="15"/>
        <rFont val="Arial"/>
        <family val="2"/>
      </rPr>
      <t>16</t>
    </r>
    <r>
      <rPr>
        <sz val="12"/>
        <rFont val="Arial"/>
        <family val="0"/>
      </rPr>
      <t>PAGES</t>
    </r>
  </si>
  <si>
    <t>35002F</t>
  </si>
  <si>
    <t>35090F</t>
  </si>
  <si>
    <t>35322F</t>
  </si>
  <si>
    <t>RIPLAST</t>
  </si>
  <si>
    <t xml:space="preserve">AUTRE </t>
  </si>
  <si>
    <t>36002B</t>
  </si>
  <si>
    <t>36090B</t>
  </si>
  <si>
    <t>36110B</t>
  </si>
  <si>
    <t>35502B</t>
  </si>
  <si>
    <r>
      <t xml:space="preserve">PROTEGE CAHIER PVC CRISTAL </t>
    </r>
    <r>
      <rPr>
        <strike/>
        <sz val="12"/>
        <color indexed="8"/>
        <rFont val="Arial"/>
        <family val="2"/>
      </rPr>
      <t>15</t>
    </r>
    <r>
      <rPr>
        <sz val="12"/>
        <color theme="1"/>
        <rFont val="Arial"/>
        <family val="2"/>
      </rPr>
      <t xml:space="preserve"> </t>
    </r>
    <r>
      <rPr>
        <sz val="12"/>
        <color indexed="15"/>
        <rFont val="Arial"/>
        <family val="2"/>
      </rPr>
      <t>22</t>
    </r>
    <r>
      <rPr>
        <sz val="12"/>
        <color theme="1"/>
        <rFont val="Arial"/>
        <family val="2"/>
      </rPr>
      <t>/100 INCOLORE SANS RABAT SANS ETIQUETTE</t>
    </r>
  </si>
  <si>
    <t>4 marqueurs effaçables à sec pentel maxiflo pointe ogive 6mm - couleurs assorties</t>
  </si>
  <si>
    <t>28051C</t>
  </si>
  <si>
    <t>BIC</t>
  </si>
  <si>
    <t>SANFORD</t>
  </si>
  <si>
    <t>WONDAY</t>
  </si>
  <si>
    <t>CANSON</t>
  </si>
  <si>
    <t>PILOT</t>
  </si>
  <si>
    <t>MAPED</t>
  </si>
  <si>
    <t>EDDING</t>
  </si>
  <si>
    <t>PENTEL</t>
  </si>
  <si>
    <t>SCHNEIDER</t>
  </si>
  <si>
    <t>HAINENKO</t>
  </si>
  <si>
    <t>Italie</t>
  </si>
  <si>
    <t xml:space="preserve">EU </t>
  </si>
  <si>
    <t>lot de 50</t>
  </si>
  <si>
    <t>unité</t>
  </si>
  <si>
    <t>boîte de 12</t>
  </si>
  <si>
    <t xml:space="preserve">boite de 6 recharges </t>
  </si>
  <si>
    <t>Les 3 cartouches recharge à la couleur</t>
  </si>
  <si>
    <t>Les 6 cartouches recharge 3 couleurs</t>
  </si>
  <si>
    <t>STAEDTLER</t>
  </si>
  <si>
    <t xml:space="preserve">   </t>
  </si>
  <si>
    <t xml:space="preserve">iso 14001   </t>
  </si>
  <si>
    <t>UE</t>
  </si>
  <si>
    <t>lot de 4</t>
  </si>
  <si>
    <t>baril de 30</t>
  </si>
  <si>
    <t>boite de 12</t>
  </si>
  <si>
    <t>boite de 48</t>
  </si>
  <si>
    <t>boite  de 96</t>
  </si>
  <si>
    <t>boite de 108</t>
  </si>
  <si>
    <t>boite de 144</t>
  </si>
  <si>
    <t>boite de 24</t>
  </si>
  <si>
    <t>Boite de 96</t>
  </si>
  <si>
    <t>nf environnement, produit récylé à 54%</t>
  </si>
  <si>
    <t>nf environnement , produit récylé à 54%</t>
  </si>
  <si>
    <t>nf environnement roduit récylé à 54%</t>
  </si>
  <si>
    <t xml:space="preserve">iso 14001 nf environnement  </t>
  </si>
  <si>
    <t xml:space="preserve">nf environnement   </t>
  </si>
  <si>
    <t xml:space="preserve">fsc   </t>
  </si>
  <si>
    <t xml:space="preserve">emas iso 14001  </t>
  </si>
  <si>
    <t>emas iso 14001 produit recyclable 50%</t>
  </si>
  <si>
    <t>emas iso 14001, produit recyclé à  91%</t>
  </si>
  <si>
    <t xml:space="preserve"> produit recyclé à  51%</t>
  </si>
  <si>
    <t>iso 14001 nf environnement ,  produit recyclé à  50%</t>
  </si>
  <si>
    <t>Boite de 144</t>
  </si>
  <si>
    <t>STABILO</t>
  </si>
  <si>
    <t xml:space="preserve">iso 14001 pefc  </t>
  </si>
  <si>
    <t>nf environnement, produit recyclé à 54%</t>
  </si>
  <si>
    <t>boite de  12</t>
  </si>
  <si>
    <t>boite de 10</t>
  </si>
  <si>
    <t>boite de 36</t>
  </si>
  <si>
    <t>MITSUBISHI PENCIL FRANCE</t>
  </si>
  <si>
    <t xml:space="preserve">MARQUEUR MAXIFLO PENTEL - CONIQUE - TTES COULEURS </t>
  </si>
  <si>
    <t>COUTAL</t>
  </si>
  <si>
    <t>OFFICEPLAST</t>
  </si>
  <si>
    <t>EXACOMPTA</t>
  </si>
  <si>
    <t>FELLOWES</t>
  </si>
  <si>
    <t>INTERFOLIA</t>
  </si>
  <si>
    <t xml:space="preserve">ange bleu iso 14001 pefc </t>
  </si>
  <si>
    <t xml:space="preserve">produit recyclable   </t>
  </si>
  <si>
    <t xml:space="preserve">fsc produit recyclable  </t>
  </si>
  <si>
    <t xml:space="preserve">ange bleu iso 14001  </t>
  </si>
  <si>
    <t>lot de 6</t>
  </si>
  <si>
    <t>lot de 100</t>
  </si>
  <si>
    <r>
      <t xml:space="preserve">POCHETTE DE PLASTIFICATION  /100 - A3 - </t>
    </r>
    <r>
      <rPr>
        <strike/>
        <sz val="12"/>
        <rFont val="Arial"/>
        <family val="2"/>
      </rPr>
      <t>75</t>
    </r>
    <r>
      <rPr>
        <sz val="12"/>
        <rFont val="Arial"/>
        <family val="0"/>
      </rPr>
      <t xml:space="preserve"> </t>
    </r>
    <r>
      <rPr>
        <sz val="12"/>
        <color indexed="15"/>
        <rFont val="Arial"/>
        <family val="2"/>
      </rPr>
      <t>80</t>
    </r>
    <r>
      <rPr>
        <sz val="12"/>
        <rFont val="Arial"/>
        <family val="0"/>
      </rPr>
      <t xml:space="preserve"> µ</t>
    </r>
  </si>
  <si>
    <r>
      <t xml:space="preserve">POCHETTE DE PLASTIFICATION  /100 - A4 - </t>
    </r>
    <r>
      <rPr>
        <strike/>
        <sz val="12"/>
        <rFont val="Arial"/>
        <family val="2"/>
      </rPr>
      <t>75</t>
    </r>
    <r>
      <rPr>
        <sz val="12"/>
        <rFont val="Arial"/>
        <family val="0"/>
      </rPr>
      <t xml:space="preserve"> </t>
    </r>
    <r>
      <rPr>
        <sz val="12"/>
        <color indexed="15"/>
        <rFont val="Arial"/>
        <family val="2"/>
      </rPr>
      <t>80</t>
    </r>
    <r>
      <rPr>
        <sz val="12"/>
        <rFont val="Arial"/>
        <family val="0"/>
      </rPr>
      <t xml:space="preserve"> µ</t>
    </r>
  </si>
  <si>
    <r>
      <t>POCHETTE PERFOREE</t>
    </r>
    <r>
      <rPr>
        <strike/>
        <sz val="12"/>
        <rFont val="Arial"/>
        <family val="2"/>
      </rPr>
      <t xml:space="preserve"> 5 /100è </t>
    </r>
    <r>
      <rPr>
        <sz val="12"/>
        <color indexed="15"/>
        <rFont val="Arial"/>
        <family val="2"/>
      </rPr>
      <t>40 microns</t>
    </r>
    <r>
      <rPr>
        <strike/>
        <sz val="12"/>
        <rFont val="Arial"/>
        <family val="2"/>
      </rPr>
      <t xml:space="preserve"> </t>
    </r>
    <r>
      <rPr>
        <sz val="12"/>
        <rFont val="Arial"/>
        <family val="0"/>
      </rPr>
      <t>TRANSPARENTE ASPECT GRAINE</t>
    </r>
  </si>
  <si>
    <r>
      <t xml:space="preserve">POCHETTE PERFOREE </t>
    </r>
    <r>
      <rPr>
        <strike/>
        <sz val="12"/>
        <rFont val="Arial"/>
        <family val="2"/>
      </rPr>
      <t>5/100è</t>
    </r>
    <r>
      <rPr>
        <sz val="12"/>
        <rFont val="Arial"/>
        <family val="0"/>
      </rPr>
      <t xml:space="preserve">  </t>
    </r>
    <r>
      <rPr>
        <sz val="12"/>
        <color indexed="15"/>
        <rFont val="Arial"/>
        <family val="2"/>
      </rPr>
      <t>55 microns</t>
    </r>
    <r>
      <rPr>
        <sz val="12"/>
        <rFont val="Arial"/>
        <family val="0"/>
      </rPr>
      <t xml:space="preserve"> TRANSPARENTE ASPECT LISSE</t>
    </r>
  </si>
  <si>
    <r>
      <t xml:space="preserve">POCHETTE PERFOREE </t>
    </r>
    <r>
      <rPr>
        <strike/>
        <sz val="12"/>
        <rFont val="Arial"/>
        <family val="2"/>
      </rPr>
      <t>9/100è</t>
    </r>
    <r>
      <rPr>
        <sz val="12"/>
        <rFont val="Arial"/>
        <family val="0"/>
      </rPr>
      <t xml:space="preserve"> </t>
    </r>
    <r>
      <rPr>
        <sz val="12"/>
        <color indexed="15"/>
        <rFont val="Arial"/>
        <family val="2"/>
      </rPr>
      <t>75 microns</t>
    </r>
    <r>
      <rPr>
        <sz val="12"/>
        <rFont val="Arial"/>
        <family val="0"/>
      </rPr>
      <t xml:space="preserve"> TRANSPARENTE QLTE SUP ASPECT GRAINE</t>
    </r>
  </si>
  <si>
    <r>
      <t xml:space="preserve">POCHETTES FOURRE-TOUT </t>
    </r>
    <r>
      <rPr>
        <strike/>
        <sz val="12"/>
        <rFont val="Arial"/>
        <family val="2"/>
      </rPr>
      <t>30,5X17</t>
    </r>
    <r>
      <rPr>
        <sz val="12"/>
        <rFont val="Arial"/>
        <family val="0"/>
      </rPr>
      <t xml:space="preserve"> </t>
    </r>
    <r>
      <rPr>
        <sz val="12"/>
        <color indexed="15"/>
        <rFont val="Arial"/>
        <family val="2"/>
      </rPr>
      <t>29*22</t>
    </r>
    <r>
      <rPr>
        <sz val="12"/>
        <rFont val="Arial"/>
        <family val="0"/>
      </rPr>
      <t xml:space="preserve"> PVC LISSE X10</t>
    </r>
  </si>
  <si>
    <t>32022M</t>
  </si>
  <si>
    <t>29071E</t>
  </si>
  <si>
    <t>SIGN</t>
  </si>
  <si>
    <t>FAPI</t>
  </si>
  <si>
    <t>UHU</t>
  </si>
  <si>
    <t>CLEOPATRE</t>
  </si>
  <si>
    <t xml:space="preserve">emas   </t>
  </si>
  <si>
    <t xml:space="preserve">   produit recyclé à 50%</t>
  </si>
  <si>
    <t xml:space="preserve">lot de 50 </t>
  </si>
  <si>
    <t>lot de 8</t>
  </si>
  <si>
    <t>CRAYON BILLE POINTE FINE ORANGE MICRON</t>
  </si>
  <si>
    <t>CRAYON BILLE POINTE FINE ORANGE MICRON CRISTAL</t>
  </si>
  <si>
    <t>NOM : SAVOIRSPLUS</t>
  </si>
  <si>
    <t>85912B</t>
  </si>
  <si>
    <t>85914B</t>
  </si>
  <si>
    <t>85916B</t>
  </si>
  <si>
    <t>85918B</t>
  </si>
  <si>
    <t>85920B</t>
  </si>
  <si>
    <t>10 brosses plates soie - n°12</t>
  </si>
  <si>
    <t>10 brosses plates soie - n°14</t>
  </si>
  <si>
    <t>10 brosses plates soie - n°16</t>
  </si>
  <si>
    <t>10 brosses plates soie - n°18</t>
  </si>
  <si>
    <t>10 brosses plates soie - n°20</t>
  </si>
  <si>
    <t>12 bâtons de gouache Apli Kids Color sticks couleurs assorties</t>
  </si>
  <si>
    <t>5 tubes de 10 ml de gouache en pâte</t>
  </si>
  <si>
    <t>6 flacons 500 ml d'acrylique Mes Belles Couleurs - couleurs classiques</t>
  </si>
  <si>
    <t>Schoolpack 144 brosses assorties</t>
  </si>
  <si>
    <t>Flacon de 1 kg de vernis colle 1er prix</t>
  </si>
  <si>
    <t>Bidon de vernis colle Cléopâtre 5kg</t>
  </si>
  <si>
    <t>OZ</t>
  </si>
  <si>
    <t>APLI</t>
  </si>
  <si>
    <t>COLART</t>
  </si>
  <si>
    <t>PINSEL</t>
  </si>
  <si>
    <t>fsc</t>
  </si>
  <si>
    <t>JOVI</t>
  </si>
  <si>
    <t>SODERTEX</t>
  </si>
  <si>
    <t xml:space="preserve">ressources naturelles   </t>
  </si>
  <si>
    <t xml:space="preserve">fsc iso 14001  </t>
  </si>
  <si>
    <t>AERPANEL</t>
  </si>
  <si>
    <t>MADLY</t>
  </si>
  <si>
    <t>VILASECA</t>
  </si>
  <si>
    <t>FOLIA</t>
  </si>
  <si>
    <t>le sachet de 100</t>
  </si>
  <si>
    <t xml:space="preserve">le sachet  </t>
  </si>
  <si>
    <t>le sachet</t>
  </si>
  <si>
    <t xml:space="preserve">le sachet de 50 </t>
  </si>
  <si>
    <t xml:space="preserve">le sachet </t>
  </si>
  <si>
    <t>le lot de 12</t>
  </si>
  <si>
    <t>le lot de 50</t>
  </si>
  <si>
    <t>le lot de 10</t>
  </si>
  <si>
    <t>le lot de 250</t>
  </si>
  <si>
    <t>le lot de 125</t>
  </si>
  <si>
    <t>le lot de 24</t>
  </si>
  <si>
    <t>Avant la sortie des classes</t>
  </si>
  <si>
    <t>Fin août ou pour la rentrée des classes début septembre</t>
  </si>
  <si>
    <t>Pour la rentrée des classes début septembre</t>
  </si>
  <si>
    <t>Toutes les commandes arrivant après le 15 juillet seront livrées par ordre de traitement.</t>
  </si>
  <si>
    <t>boite de 8</t>
  </si>
  <si>
    <t>boite de 16</t>
  </si>
  <si>
    <t>boite de 84</t>
  </si>
  <si>
    <r>
      <t xml:space="preserve">"Est-ce un site ""marchand"" (commandes en ligne) ? </t>
    </r>
    <r>
      <rPr>
        <sz val="12"/>
        <color indexed="15"/>
        <rFont val="Wingdings"/>
        <family val="0"/>
      </rPr>
      <t>þ</t>
    </r>
    <r>
      <rPr>
        <sz val="12"/>
        <rFont val="Menlo Regular"/>
        <family val="0"/>
      </rPr>
      <t xml:space="preserve"> </t>
    </r>
    <r>
      <rPr>
        <sz val="12"/>
        <rFont val="Arial"/>
        <family val="0"/>
      </rPr>
      <t xml:space="preserve">oui </t>
    </r>
    <r>
      <rPr>
        <sz val="12"/>
        <rFont val="Menlo Regular"/>
        <family val="0"/>
      </rPr>
      <t>☐</t>
    </r>
    <r>
      <rPr>
        <sz val="12"/>
        <rFont val="Arial"/>
        <family val="0"/>
      </rPr>
      <t>non
Conditions spécifiques GAEL29-22 en ligne sur le site :</t>
    </r>
    <r>
      <rPr>
        <sz val="12"/>
        <color indexed="15"/>
        <rFont val="Wingdings"/>
        <family val="0"/>
      </rPr>
      <t xml:space="preserve"> þ</t>
    </r>
    <r>
      <rPr>
        <sz val="12"/>
        <rFont val="Menlo Regular"/>
        <family val="0"/>
      </rPr>
      <t xml:space="preserve"> </t>
    </r>
    <r>
      <rPr>
        <sz val="12"/>
        <rFont val="Arial"/>
        <family val="0"/>
      </rPr>
      <t xml:space="preserve">oui </t>
    </r>
    <r>
      <rPr>
        <sz val="12"/>
        <rFont val="Menlo Regular"/>
        <family val="0"/>
      </rPr>
      <t>☐</t>
    </r>
    <r>
      <rPr>
        <sz val="12"/>
        <rFont val="Arial"/>
        <family val="0"/>
      </rPr>
      <t xml:space="preserve">non
</t>
    </r>
    <r>
      <rPr>
        <b/>
        <sz val="12"/>
        <rFont val="Arial"/>
        <family val="0"/>
      </rPr>
      <t>De quelle manière identifie t-on les produits de la mercuriale</t>
    </r>
    <r>
      <rPr>
        <sz val="12"/>
        <rFont val="Arial"/>
        <family val="0"/>
      </rPr>
      <t xml:space="preserve">, afin de guider les achats vers ces produits ""essentiels"" ? Nous attendons une signalisation particulière (icone spécifique, classement automatique en haut de page lors des recherches, liste des produits enregistrés dans un onglet spécifique identifiable facilement... :"  
</t>
    </r>
    <r>
      <rPr>
        <sz val="12"/>
        <color indexed="62"/>
        <rFont val="Arial"/>
        <family val="2"/>
      </rPr>
      <t xml:space="preserve">Une fois sur notre site internet www.savoirsplus.fr, vous pouvez vous connecter avec vos identifiants, vous aurez ainsi accès aux paramètres personnalisés de votre compte, ces paramètre seront convenus et validés par vos soins avant leur mise en place (libre accè aux produits de la mercuriale avec prix remisés, validation en cas de souhait d'autres produits, Ainsi à partir de l'onglet "Boutique", vous pouvez rechercher un produit uniquement parmi les produits de la mercuriale via la recherche "conditions tarifaires" sur la gauche den bas de l'écran en cliquant sur "Appartient au bordereau". Vous pouvez aussi rechercher parmi l'ensemble des produits bénéficiant de conditions tarifaires (produits de la mercuriale ET produits bénéficiant de notre remise catalogue) en cliquant sur "Appartient au marché". Dans tout les cas, sur notre site internet www.savoirsplus.fr, lorsque vous cliquez sur un produit pour visualiser sa fiche technique, un logo qui indique son appartenance au marché est visible si ce produit appartient effectivement bien au marché. Vous pouvez retrouver l'ensemble des produits de votre mercuriale et leur tarifs sur notre site internet www.savoirsplus.fr dans "Mon espace client" puis "Conditions tarifaires" et enfin en sélectionnant le marché concerné. Vous trouverez notre Guide d'Utilisation SavoirsPlus joint à ce dossier pour plus d'informations et de détails sur notre site internet, </t>
    </r>
  </si>
  <si>
    <r>
      <t xml:space="preserve">Fait à : </t>
    </r>
    <r>
      <rPr>
        <sz val="12"/>
        <color indexed="62"/>
        <rFont val="Arial"/>
        <family val="2"/>
      </rPr>
      <t>Brissac Loire Aubance</t>
    </r>
  </si>
  <si>
    <r>
      <t xml:space="preserve">Le : </t>
    </r>
    <r>
      <rPr>
        <sz val="11"/>
        <color indexed="62"/>
        <rFont val="Arial"/>
        <family val="2"/>
      </rPr>
      <t>21/02/2022</t>
    </r>
  </si>
  <si>
    <t>02.41.43.73.45</t>
  </si>
  <si>
    <t>ASSORTIMENT 8 FLACONS 1 L GOUACHE LIQUIDE</t>
  </si>
  <si>
    <t>Emas</t>
  </si>
  <si>
    <t xml:space="preserve">le flacon </t>
  </si>
  <si>
    <t xml:space="preserve">lot de 8 flacons 1 L </t>
  </si>
  <si>
    <t>PATE A MODELER - 15 *350 G PLASTILINA</t>
  </si>
  <si>
    <t>Assortiment de 15 couleurs</t>
  </si>
  <si>
    <t>Lot de 15 flacons</t>
  </si>
  <si>
    <t>le paquet de 15</t>
  </si>
  <si>
    <t>8 couleurs assorties</t>
  </si>
  <si>
    <t>4 couleurs disponibles</t>
  </si>
  <si>
    <t>Flacon 1L de gouache Lefranc &amp; Bourgeois - blanc - 19 couleurs disponibles</t>
  </si>
  <si>
    <t>Flacon 1L de gouache Mes Premières Couleurs - blanc - 17 couleurs disponibles</t>
  </si>
  <si>
    <t>86 feutres Giotto turbo color pointe fine +10 offerts</t>
  </si>
  <si>
    <t>132 feutres + 12 offerts Giotto turbo color pointe fine</t>
  </si>
  <si>
    <t>144 feutres JPC pointe moyenne</t>
  </si>
  <si>
    <t>hainenko</t>
  </si>
  <si>
    <t>Le stylo 4 couleurs QUAD</t>
  </si>
  <si>
    <t>Les 3 cartouches recharges à la couleur</t>
  </si>
  <si>
    <t>3 recharges pour stylo Pilot frixion - noir</t>
  </si>
  <si>
    <t>6 recharges pour stylo Pilot Frixion - 3 couleurs</t>
  </si>
  <si>
    <t>4 feutres effaçables à sec Robercolor pointe ogive - couleurs assorties</t>
  </si>
  <si>
    <t>4 feutres effaçables à sec Bic velleda 1721 pointe fine - couleurs assorties</t>
  </si>
  <si>
    <t>20131S</t>
  </si>
  <si>
    <t>MARQUEUR MASTER BEGREEN PILOT V BOARD POINTE CONIQUE OGIVE</t>
  </si>
  <si>
    <t>9 couleurs disponibles</t>
  </si>
  <si>
    <t>5 couleurs disponibles</t>
  </si>
  <si>
    <t>90g - 6 couleurs disponibles</t>
  </si>
  <si>
    <t>90g - 9 couleurs disponibles</t>
  </si>
  <si>
    <t>10 cahiers d'écriture polypro 21x29,7cm - 48 pages seyes - bleu - 5 couleurs disponibles</t>
  </si>
  <si>
    <t>10 cahiers d'écriture polypro 21x29,7cm - 96 pages seyes - bleu - 9 couleurs disponibles</t>
  </si>
  <si>
    <t>50 stylos Paper Mate pointe moyenne - noir - 4 couleurs disponibles</t>
  </si>
  <si>
    <t>50 stylos bille Bic cristal pointe moyenne - noir - 4 couleurs disponibles</t>
  </si>
  <si>
    <t>50 stylos Bic cristal orange - noir - 4 couleurs disponibles</t>
  </si>
  <si>
    <t>Stylo V5 Pilot pointe fine - noir - 3 couleurs disponibles</t>
  </si>
  <si>
    <t>Stylo V7 Pilot pointe moyenne - noir - 3 couleurs disponibles</t>
  </si>
  <si>
    <t>Stylo roller V ball Pilot 0,5 - noir - 6 couleurs disponibles</t>
  </si>
  <si>
    <t>Stylo roller V ball Pilot 0,7 - noir - 4 couleurs disponibles</t>
  </si>
  <si>
    <t>Stylo pilot frixion - bleu - 6 couleurs disponibles</t>
  </si>
  <si>
    <t>6 recharges pour stylo Pilot frixion - noir - 2 couleurs disponibles</t>
  </si>
  <si>
    <t>Feutre effaçable à sec Giotto Robercolor pointe fine - noir - 4 couleurs disponibles</t>
  </si>
  <si>
    <t>Feutre effaçable à sec Robercolor pointe moyenne - noir - 4 couleurs disponibles</t>
  </si>
  <si>
    <t>Feutre effaçable à sec Bic velleda 1721 pointe fine - noir - 4 couleurs disponibles</t>
  </si>
  <si>
    <t>Feutre effaçable à sec Bic Velleda 1741 Medium - noir - 4 couleurs disponibles</t>
  </si>
  <si>
    <t>Marqueur effaçable à sec Bic velleda 1711 pointe ogive - noir 4 couleurs disponibles</t>
  </si>
  <si>
    <t>Marqueur effaçable à sec Bic velleda 1701 pointe ogive - noir - 4 couleurs disponibles</t>
  </si>
  <si>
    <t>Marqueur effaçable à sec V-Board Master Begreen  - Noir - 4 couleurs disponibles</t>
  </si>
  <si>
    <t>VBOARD MASTER S BLEU PTE CONIQ - 4 couleurs disponibles</t>
  </si>
  <si>
    <t>Recharge pour marqueur V-Board Master pointe ogive - noir - 4 couleurs disponibles</t>
  </si>
  <si>
    <t>CAR WBS-VS BLE VBOARD MASTER S - 4 couleurs disponibles</t>
  </si>
  <si>
    <t>Marqueur effaçable à sec Bic velleda pointe biseau - noir - 4 couleurs disponibles</t>
  </si>
  <si>
    <t>Marqueur effaçable à sec Bic velleda 1751 pointe biseau - noir - 4 couleurs disponibles</t>
  </si>
  <si>
    <t>Marqueur PENTEL MAXIFLO pointe ogive 4mm - noir - 4 couleurs disponibles</t>
  </si>
  <si>
    <t>Marqueur Robercolor pointe ogive - noir - 4 couleurs disponibles</t>
  </si>
  <si>
    <t>SURLIGNEUR WB SQ ROSE - 4 couleurs disponibles</t>
  </si>
  <si>
    <t>Crayon de couleurs Stabilo Woody - bleu - 5 couleurs disponibles</t>
  </si>
  <si>
    <t>50 STYLOS BILLE PTE MOY NOIR - 4 couleurs disponibles</t>
  </si>
  <si>
    <t>Le stylo à la couleur - 6 couleurs disponibles</t>
  </si>
  <si>
    <t>Flacon 500 ml d'acrylique Mes Belles Couleurs - Blanc - 19 couleurs disponibles</t>
  </si>
  <si>
    <t>Flacon 500ml de peinture acrylique Lefranc &amp; Bourgeois Glossy - jaune primaire - 6 couleurs disponibles</t>
  </si>
  <si>
    <t>Flacon de 500ml d'encre à dessiner - blanc - 15 couleurs disponibles</t>
  </si>
  <si>
    <r>
      <t xml:space="preserve">Nom du signataire : </t>
    </r>
    <r>
      <rPr>
        <sz val="12"/>
        <color indexed="62"/>
        <rFont val="Arial"/>
        <family val="2"/>
      </rPr>
      <t>Patrick BOUYSSOU</t>
    </r>
    <r>
      <rPr>
        <sz val="12"/>
        <rFont val="Arial"/>
        <family val="0"/>
      </rPr>
      <t xml:space="preserve">, </t>
    </r>
    <r>
      <rPr>
        <sz val="12"/>
        <color indexed="15"/>
        <rFont val="Arial"/>
        <family val="2"/>
      </rPr>
      <t>Directeur Général</t>
    </r>
  </si>
  <si>
    <t>W119654</t>
  </si>
  <si>
    <t>BIC P/4 MARQ VELLEDA 1781 BIS 8757872</t>
  </si>
  <si>
    <t>Tous les pinceaux portent un numéro qui est imprimé sur le manche. Il n’y a pas de taille standard, chaque fabriquant et/ou gamme de pinceaux à sa propre numérotation. Les prix de nos pinceaux varient selon les numéros. Les pinceaux sont classés par taille, le numéro 2 étant la plus petite taille.</t>
  </si>
  <si>
    <t>Les articles pour lesquels un assortiment de coloris existe sont renseignés avec une seule couleur et un seul prix (ex : cahiers, gouaches) mais les conditions proposées valent aussi pour leurs déclinaisons au même prix de vente dans notre Catalogue Général en vigueur.</t>
  </si>
  <si>
    <r>
      <t xml:space="preserve">COLLE - BATON - MDD - </t>
    </r>
    <r>
      <rPr>
        <strike/>
        <sz val="12"/>
        <rFont val="Arial"/>
        <family val="2"/>
      </rPr>
      <t>25</t>
    </r>
    <r>
      <rPr>
        <sz val="12"/>
        <rFont val="Arial"/>
        <family val="0"/>
      </rPr>
      <t xml:space="preserve"> </t>
    </r>
    <r>
      <rPr>
        <sz val="12"/>
        <color indexed="15"/>
        <rFont val="Arial"/>
        <family val="2"/>
      </rPr>
      <t>21</t>
    </r>
    <r>
      <rPr>
        <sz val="12"/>
        <rFont val="Arial"/>
        <family val="0"/>
      </rPr>
      <t xml:space="preserve"> G env</t>
    </r>
  </si>
  <si>
    <r>
      <t xml:space="preserve">CISEAUX BOUTS RONDS </t>
    </r>
    <r>
      <rPr>
        <strike/>
        <sz val="12"/>
        <rFont val="Arial"/>
        <family val="2"/>
      </rPr>
      <t xml:space="preserve">15 </t>
    </r>
    <r>
      <rPr>
        <sz val="12"/>
        <color indexed="15"/>
        <rFont val="Arial"/>
        <family val="2"/>
      </rPr>
      <t xml:space="preserve">17 </t>
    </r>
    <r>
      <rPr>
        <sz val="12"/>
        <rFont val="Arial"/>
        <family val="0"/>
      </rPr>
      <t>CM AMBIDEXTRE</t>
    </r>
  </si>
  <si>
    <r>
      <t xml:space="preserve">RUBAN VELCRO ADHESIF </t>
    </r>
    <r>
      <rPr>
        <strike/>
        <sz val="12"/>
        <rFont val="Arial"/>
        <family val="2"/>
      </rPr>
      <t>2</t>
    </r>
    <r>
      <rPr>
        <sz val="12"/>
        <rFont val="Arial"/>
        <family val="0"/>
      </rPr>
      <t xml:space="preserve"> </t>
    </r>
    <r>
      <rPr>
        <sz val="12"/>
        <color indexed="15"/>
        <rFont val="Arial"/>
        <family val="2"/>
      </rPr>
      <t>2,5</t>
    </r>
    <r>
      <rPr>
        <sz val="12"/>
        <rFont val="Arial"/>
        <family val="0"/>
      </rPr>
      <t xml:space="preserve"> M - 20MM </t>
    </r>
  </si>
  <si>
    <r>
      <t xml:space="preserve">PAPIER CALQUE EN BLOC DE 50F - </t>
    </r>
    <r>
      <rPr>
        <strike/>
        <sz val="12"/>
        <rFont val="Arial"/>
        <family val="2"/>
      </rPr>
      <t>90</t>
    </r>
    <r>
      <rPr>
        <sz val="12"/>
        <rFont val="Arial"/>
        <family val="0"/>
      </rPr>
      <t xml:space="preserve"> </t>
    </r>
    <r>
      <rPr>
        <sz val="12"/>
        <color indexed="15"/>
        <rFont val="Arial"/>
        <family val="2"/>
      </rPr>
      <t>70</t>
    </r>
    <r>
      <rPr>
        <sz val="12"/>
        <rFont val="Arial"/>
        <family val="0"/>
      </rPr>
      <t xml:space="preserve">G A4 </t>
    </r>
  </si>
  <si>
    <t>20051S à 8S</t>
  </si>
  <si>
    <t>50 stylos bille pointe fine - noir - 4 couleurs disponibles</t>
  </si>
  <si>
    <r>
      <t xml:space="preserve">COLLE FLACON ROLL'N GLUE </t>
    </r>
    <r>
      <rPr>
        <strike/>
        <sz val="12"/>
        <rFont val="Arial"/>
        <family val="2"/>
      </rPr>
      <t>50</t>
    </r>
    <r>
      <rPr>
        <strike/>
        <sz val="12"/>
        <color indexed="15"/>
        <rFont val="Arial"/>
        <family val="2"/>
      </rPr>
      <t xml:space="preserve"> </t>
    </r>
    <r>
      <rPr>
        <sz val="12"/>
        <color indexed="15"/>
        <rFont val="Arial"/>
        <family val="2"/>
      </rPr>
      <t>55</t>
    </r>
    <r>
      <rPr>
        <sz val="12"/>
        <rFont val="Arial"/>
        <family val="0"/>
      </rPr>
      <t xml:space="preserve"> ML</t>
    </r>
  </si>
  <si>
    <t>ange bleu iso 14001, recyclé à   100%</t>
  </si>
  <si>
    <t>produit recyclable, recyclé à 80%</t>
  </si>
  <si>
    <t xml:space="preserve">   recyclé à 60%</t>
  </si>
  <si>
    <t xml:space="preserve">unité </t>
  </si>
  <si>
    <r>
      <rPr>
        <b/>
        <sz val="12"/>
        <color indexed="15"/>
        <rFont val="Arial"/>
        <family val="2"/>
      </rPr>
      <t xml:space="preserve">Notre représentant sur le secteur 22 : </t>
    </r>
    <r>
      <rPr>
        <sz val="12"/>
        <color indexed="15"/>
        <rFont val="Arial"/>
        <family val="2"/>
      </rPr>
      <t xml:space="preserve">
Maryline DEME / 06.30.49.44.90 / maryline,deme@savoirsplus.fr  
</t>
    </r>
    <r>
      <rPr>
        <b/>
        <sz val="12"/>
        <color indexed="15"/>
        <rFont val="Arial"/>
        <family val="2"/>
      </rPr>
      <t>Notre représentant sur le secteur 29 :</t>
    </r>
    <r>
      <rPr>
        <sz val="12"/>
        <color indexed="15"/>
        <rFont val="Arial"/>
        <family val="2"/>
      </rPr>
      <t xml:space="preserve"> 
Olivier OUVRARD / 06.27.29.58.37 / olivier.ouvrard@savoirsplus.fr
</t>
    </r>
    <r>
      <rPr>
        <b/>
        <sz val="12"/>
        <color indexed="15"/>
        <rFont val="Arial"/>
        <family val="2"/>
      </rPr>
      <t xml:space="preserve">L’assistant du service marchés dédié au suivi administratif et paramétrage du marché : </t>
    </r>
    <r>
      <rPr>
        <sz val="12"/>
        <color indexed="15"/>
        <rFont val="Arial"/>
        <family val="2"/>
      </rPr>
      <t xml:space="preserve">
Noémie BRUNET / 02.44.87.10,61/ 
noemie,brunet@savoirsplus.fr 
</t>
    </r>
    <r>
      <rPr>
        <b/>
        <sz val="12"/>
        <color indexed="15"/>
        <rFont val="Arial"/>
        <family val="2"/>
      </rPr>
      <t xml:space="preserve">L’assistante commerciale papeterie chargée du SAV, du traitement et suivi de la commande sur le secteur 22 : </t>
    </r>
    <r>
      <rPr>
        <sz val="12"/>
        <color indexed="15"/>
        <rFont val="Arial"/>
        <family val="2"/>
      </rPr>
      <t xml:space="preserve">
Anaïs SUIRE / 0 806 805 804 / anais.suire@savoirsplus.fr  
</t>
    </r>
    <r>
      <rPr>
        <b/>
        <sz val="12"/>
        <color indexed="15"/>
        <rFont val="Arial"/>
        <family val="2"/>
      </rPr>
      <t xml:space="preserve">L’assistante commerciale papeterie chargée du SAV, du traitement et suivi de la commande sur le secteur 29 : 
</t>
    </r>
    <r>
      <rPr>
        <sz val="12"/>
        <color indexed="15"/>
        <rFont val="Arial"/>
        <family val="2"/>
      </rPr>
      <t xml:space="preserve">Cécile LEFEVRE / 0 806 805 804 / cecile.lefevre@savoirsplus.fr  
</t>
    </r>
    <r>
      <rPr>
        <b/>
        <sz val="12"/>
        <color indexed="15"/>
        <rFont val="Arial"/>
        <family val="2"/>
      </rPr>
      <t>L'assistante Librairie chargée du SAV, du traitement et suivi de la commande sur le 22 et 29</t>
    </r>
    <r>
      <rPr>
        <sz val="12"/>
        <color indexed="15"/>
        <rFont val="Arial"/>
        <family val="2"/>
      </rPr>
      <t xml:space="preserve">
Arlette DURAND / 0 806 805 804 / arlette.durand@savoirsplus.fr</t>
    </r>
  </si>
  <si>
    <t>Adresse du site : www.savoirsplus.fr</t>
  </si>
  <si>
    <r>
      <t xml:space="preserve">Les réclamations peuvent être envoyées par : 
• Notre site internet www.savoirsplus.fr   
Chaque utilisateur (utilisateur ou administrateur) peut se connecter à son espace personnel sur notre site et envoyer sa demande de S.A.V. via le bouton « Réclamation » présent sur chaque détail de commande. 
• Une fiche de suivi de commande accompagne systématiquement le bon de livraison dans le colis. Celle-ci vous permet, si besoin, d’effectuer votre réclamation.
Si, malgré la sophistication de notre système de préparation et les contrôles effectués, des erreurs apparaissaient au moment du déballage des colis, celles-ci seraient intégralement prises en charge par nous avec une priorité absolue, dès réception par nos services de la réclamation. 
Nous vous proposons plusieurs possibilités concernant les modalités de reprises :
• Envoi d’une étiquette colis prépayée pour le petit colisage (&lt; à 6kg), 
• Envoi du transporteur pour la reprise des marchandises plus volumineuses (&gt; à 6kg). 
L’onglet « Mes réclamations » de votre espace client vous permet de suivre les réclamations en cours sur votre établissement ou les établissements rattachés au marché.
</t>
    </r>
    <r>
      <rPr>
        <b/>
        <sz val="12"/>
        <color indexed="15"/>
        <rFont val="Arial"/>
        <family val="2"/>
      </rPr>
      <t>Nos équipes restent également disponible à tout moment de la journée pour toutes questions relatives au marché (les contacts sont présentés plus haut dans ce document )</t>
    </r>
  </si>
  <si>
    <r>
      <rPr>
        <b/>
        <sz val="11"/>
        <rFont val="Arial"/>
        <family val="2"/>
      </rPr>
      <t xml:space="preserve">Autres conditions, observations, informations complémentaires utiles (dossier technique, politique de développement durable, etc…) </t>
    </r>
    <r>
      <rPr>
        <b/>
        <sz val="11"/>
        <color indexed="15"/>
        <rFont val="Arial"/>
        <family val="2"/>
      </rPr>
      <t xml:space="preserve">
</t>
    </r>
    <r>
      <rPr>
        <b/>
        <sz val="11"/>
        <color indexed="15"/>
        <rFont val="Arial"/>
        <family val="2"/>
      </rPr>
      <t>Cf le document O04_Présentation_SAVOIRSPLUS et O05_Développement_durable_SAVOIRSPLUS</t>
    </r>
  </si>
  <si>
    <r>
      <t>Colis sur mesure ?</t>
    </r>
    <r>
      <rPr>
        <b/>
        <sz val="12"/>
        <rFont val="Wingdings"/>
        <family val="0"/>
      </rPr>
      <t xml:space="preserve"> </t>
    </r>
    <r>
      <rPr>
        <b/>
        <sz val="12"/>
        <color indexed="15"/>
        <rFont val="Wingdings 2"/>
        <family val="1"/>
      </rPr>
      <t>R</t>
    </r>
    <r>
      <rPr>
        <b/>
        <sz val="12"/>
        <rFont val="Arial"/>
        <family val="0"/>
      </rPr>
      <t xml:space="preserve">oui </t>
    </r>
    <r>
      <rPr>
        <b/>
        <sz val="12"/>
        <rFont val="Menlo Regular"/>
        <family val="0"/>
      </rPr>
      <t>☐</t>
    </r>
    <r>
      <rPr>
        <b/>
        <sz val="12"/>
        <rFont val="Arial"/>
        <family val="0"/>
      </rPr>
      <t>non</t>
    </r>
  </si>
  <si>
    <t xml:space="preserve">Les articles « références web » sont des articles hors catalogue, disponibles uniquement en exclusivité sur notre site internet. Retrouvez les fiches techniques de ces articles dans l'offre.       </t>
  </si>
  <si>
    <t>Les références  portant la lettre W ne sont pas présentes au catalogue mais sont visibles sur notre site internet sans la lettre W en début de référence.</t>
  </si>
  <si>
    <t>Les articles « références web » sont des articles hors catalogue, disponibles uniquement en exclusivité sur notre site internet. Retrouvez les fiches techniques de ces articles dans l'offre.</t>
  </si>
  <si>
    <r>
      <rPr>
        <b/>
        <sz val="11"/>
        <color indexed="15"/>
        <rFont val="Arial"/>
        <family val="2"/>
      </rPr>
      <t>24 à 48 heures ouvrées</t>
    </r>
    <r>
      <rPr>
        <sz val="11"/>
        <color indexed="15"/>
        <rFont val="Arial"/>
        <family val="2"/>
      </rPr>
      <t xml:space="preserve"> sur produits en stock et sauf librairie et produits spéciaux.</t>
    </r>
  </si>
  <si>
    <r>
      <rPr>
        <b/>
        <sz val="10"/>
        <color indexed="15"/>
        <rFont val="Arial"/>
        <family val="2"/>
      </rPr>
      <t>24 à 48 heures ouvrées</t>
    </r>
    <r>
      <rPr>
        <sz val="10"/>
        <color indexed="15"/>
        <rFont val="Arial"/>
        <family val="2"/>
      </rPr>
      <t xml:space="preserve"> sur produits en stock et sauf librairie et produits spéciaux.</t>
    </r>
  </si>
  <si>
    <t>FEUTRES VISA - POINTE BLOQUEE - BARIL DE 84  FEUTRES</t>
  </si>
  <si>
    <t>FEUTRES SCHOOLPACK TURBO MAXI GIOTTO OU EQUIVALENT /96</t>
  </si>
  <si>
    <t>CLASSPACK DE 124 FEUTRES BIC VISACOLOR OU EQUIVALENT</t>
  </si>
  <si>
    <t>FEUTRES DECOLORALO - BARIL DE 30   MARQUEURS</t>
  </si>
  <si>
    <t>Dans la colonne « PRIX TTC », les produits sont chiffrés selon le conditionnement demandé mais sont vendus au conditionnement indiqué dans la colonne « U. DE PRIX ».</t>
  </si>
  <si>
    <r>
      <rPr>
        <b/>
        <i/>
        <sz val="12"/>
        <rFont val="Arial"/>
        <family val="2"/>
      </rPr>
      <t>Tarifs : Conditions, Remises accordées :</t>
    </r>
    <r>
      <rPr>
        <b/>
        <sz val="12"/>
        <rFont val="Arial"/>
        <family val="0"/>
      </rPr>
      <t xml:space="preserve">
Tarifs fixes : </t>
    </r>
    <r>
      <rPr>
        <sz val="12"/>
        <rFont val="Arial"/>
        <family val="0"/>
      </rPr>
      <t xml:space="preserve">Renseigner les mercuriales des essentiels en onglets ci-après. Pour rappel, ces produits </t>
    </r>
    <r>
      <rPr>
        <b/>
        <u val="single"/>
        <sz val="12"/>
        <rFont val="Arial"/>
        <family val="2"/>
      </rPr>
      <t>devront être prioritairement conseillés</t>
    </r>
    <r>
      <rPr>
        <sz val="12"/>
        <rFont val="Arial"/>
        <family val="0"/>
      </rPr>
      <t xml:space="preserve"> lors des passations de commandes. Voir contrat de référencement. Il est donc primordial de bien sélectionner les articles.
</t>
    </r>
    <r>
      <rPr>
        <b/>
        <sz val="12"/>
        <rFont val="Arial"/>
        <family val="0"/>
      </rPr>
      <t>Remise</t>
    </r>
    <r>
      <rPr>
        <sz val="12"/>
        <rFont val="Arial"/>
        <family val="0"/>
      </rPr>
      <t xml:space="preserve"> effectuée dans le cas de commande de produits "hors mercuriale" :   </t>
    </r>
    <r>
      <rPr>
        <sz val="12"/>
        <color indexed="15"/>
        <rFont val="Arial"/>
        <family val="2"/>
      </rPr>
      <t xml:space="preserve">  19 </t>
    </r>
    <r>
      <rPr>
        <sz val="12"/>
        <rFont val="Arial"/>
        <family val="0"/>
      </rPr>
      <t xml:space="preserve"> %</t>
    </r>
    <r>
      <rPr>
        <sz val="12"/>
        <color indexed="15"/>
        <rFont val="Arial"/>
        <family val="2"/>
      </rPr>
      <t>*</t>
    </r>
    <r>
      <rPr>
        <sz val="12"/>
        <rFont val="Arial"/>
        <family val="0"/>
      </rPr>
      <t xml:space="preserve">
</t>
    </r>
    <r>
      <rPr>
        <i/>
        <sz val="12"/>
        <color indexed="15"/>
        <rFont val="Arial"/>
        <family val="2"/>
      </rPr>
      <t>hors prix nets et hors articles de librairie ; hors mobiliers et non cumulable avec toute autre promotio</t>
    </r>
    <r>
      <rPr>
        <sz val="12"/>
        <rFont val="Arial"/>
        <family val="0"/>
      </rPr>
      <t xml:space="preserve">n
</t>
    </r>
    <r>
      <rPr>
        <u val="single"/>
        <sz val="12"/>
        <rFont val="Arial"/>
        <family val="2"/>
      </rPr>
      <t>Joindre les tarifs TTC hors mercuriale.</t>
    </r>
    <r>
      <rPr>
        <sz val="12"/>
        <rFont val="Arial"/>
        <family val="0"/>
      </rPr>
      <t xml:space="preserve"> Nous attirons votre attention sur l'importance de bénéficier de conditions hors marché somme toute "raisonnables", nous permettant d'être en confiance si nous avons besoin de produits hors mercuriale. Une étude approfondie de ces tarifs sera effectuée.
Joindre le catalogue.</t>
    </r>
  </si>
  <si>
    <r>
      <t xml:space="preserve">Période : 1er avril 2022 - 31 mars 2024
</t>
    </r>
    <r>
      <rPr>
        <i/>
        <sz val="14"/>
        <rFont val="Arial"/>
        <family val="0"/>
      </rPr>
      <t>(Prix révisables au 01/04/23)</t>
    </r>
  </si>
  <si>
    <t>811018*</t>
  </si>
  <si>
    <t>815019*</t>
  </si>
  <si>
    <t>805210*</t>
  </si>
  <si>
    <t>40521F à 26F*</t>
  </si>
  <si>
    <t>40531B à 39B*</t>
  </si>
  <si>
    <t>40541B à 47B*</t>
  </si>
  <si>
    <t>40551B à 57B*</t>
  </si>
  <si>
    <t>45941B à 44B + 45947B*</t>
  </si>
  <si>
    <t>45961B à 64B + 45967B*</t>
  </si>
  <si>
    <t>40631B à 40635B*</t>
  </si>
  <si>
    <t>40621B à 40627B*</t>
  </si>
  <si>
    <t>41991B à 41997B*</t>
  </si>
  <si>
    <t>40721B à 40727B*</t>
  </si>
  <si>
    <t>42081B à 42027B*</t>
  </si>
  <si>
    <t>45971B à 45974B*</t>
  </si>
  <si>
    <t>45981B à 84B +45987B*</t>
  </si>
  <si>
    <t>202121S à 28S*</t>
  </si>
  <si>
    <t>20241S à 46S*</t>
  </si>
  <si>
    <t>20161S à 64S *</t>
  </si>
  <si>
    <t>208793/94/208330*</t>
  </si>
  <si>
    <t>208314/22/30*</t>
  </si>
  <si>
    <t>206912/20/38/46/57/68*</t>
  </si>
  <si>
    <t>207514/22/63/507589*</t>
  </si>
  <si>
    <t>20871 à 73 +208093 à 95*</t>
  </si>
  <si>
    <t>209504/15*</t>
  </si>
  <si>
    <t>257156/79/34/45*</t>
  </si>
  <si>
    <t>257048/59/24/34*</t>
  </si>
  <si>
    <t>259119/27/68/84*</t>
  </si>
  <si>
    <t>258616/24/65/81*</t>
  </si>
  <si>
    <t>259169/72/86*</t>
  </si>
  <si>
    <t>259170/73/87*</t>
  </si>
  <si>
    <t>999105à 999108*</t>
  </si>
  <si>
    <t>258319/27/68/84*</t>
  </si>
  <si>
    <t>258210/28/69/85*</t>
  </si>
  <si>
    <t>258413/11/15/17*</t>
  </si>
  <si>
    <t>257424/22/26/28*</t>
  </si>
  <si>
    <t>257322/24/26/28*</t>
  </si>
  <si>
    <t>257618/26/67/83*</t>
  </si>
  <si>
    <t>255448/40/42/46*</t>
  </si>
  <si>
    <t>280781/83/85/87/94*</t>
  </si>
  <si>
    <t>101113/21/62/88/36*</t>
  </si>
  <si>
    <t>208133/32/31/13/14/15*</t>
  </si>
  <si>
    <t>2080996 à 98 + 208909 + 209458 + 209469*</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</si>
</sst>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00000"/>
    <numFmt numFmtId="175" formatCode="_-* #,##0.00\ [$€-1]_-;\-* #,##0.00\ [$€-1]_-;_-* &quot;-&quot;??\ [$€-1]_-;_-@_-"/>
    <numFmt numFmtId="176" formatCode="_-* #,##0.00\ [$€-40C]_-;\-* #,##0.00\ [$€-40C]_-;_-* &quot;-&quot;??\ [$€-40C]_-;_-@_-"/>
    <numFmt numFmtId="177" formatCode="_-* #,##0.00\ [$€]_-;\-* #,##0.00\ [$€]_-;_-* &quot;-&quot;??\ [$€]_-;_-@_-"/>
    <numFmt numFmtId="178" formatCode="_([$€]* #,##0.00_);_([$€]* \(#,##0.00\);_([$€]* &quot;-&quot;??_);_(@_)"/>
    <numFmt numFmtId="179" formatCode="_([$€]* #,##0.00_);_([$€]* \(#,##0.00\);_([$€]* \-??_);_(@_)"/>
    <numFmt numFmtId="180" formatCode="_-* #,##0.00\ [$€]_-;\-* #,##0.00\ [$€]_-;_-* \-??\ [$€]_-;_-@_-"/>
    <numFmt numFmtId="181" formatCode="_-* #,##0.00&quot; €&quot;_-;\-* #,##0.00&quot; €&quot;_-;_-* \-??&quot; €&quot;_-;_-@_-"/>
    <numFmt numFmtId="182" formatCode="_-* #,##0.000\ [$€-40C]_-;\-* #,##0.000\ [$€-40C]_-;_-* &quot;-&quot;??\ [$€-40C]_-;_-@_-"/>
    <numFmt numFmtId="183" formatCode="#,##0.00\ &quot;€&quot;"/>
    <numFmt numFmtId="184" formatCode="_-&quot;€&quot;\ * #,##0.00_-;\-&quot;€&quot;\ * #,##0.00_-;_-&quot;€&quot;\ * &quot;-&quot;??_-;_-@_-"/>
    <numFmt numFmtId="185" formatCode="_-* #,##0.000\ [$€-1]_-;\-* #,##0.000\ [$€-1]_-;_-* &quot;-&quot;??\ [$€-1]_-;_-@_-"/>
    <numFmt numFmtId="186" formatCode="0.000"/>
    <numFmt numFmtId="187" formatCode="#,##0.000\ &quot;€&quot;"/>
    <numFmt numFmtId="188" formatCode="0#&quot; &quot;##&quot; &quot;##&quot; &quot;##&quot; &quot;##"/>
    <numFmt numFmtId="189" formatCode="[$-40C]mmmm\-yy;@"/>
    <numFmt numFmtId="190" formatCode="[$-40C]dddd\ d\ mmmm\ yyyy"/>
    <numFmt numFmtId="191" formatCode="&quot;Vrai&quot;;&quot;Vrai&quot;;&quot;Faux&quot;"/>
    <numFmt numFmtId="192" formatCode="&quot;Actif&quot;;&quot;Actif&quot;;&quot;Inactif&quot;"/>
    <numFmt numFmtId="193" formatCode="[$€-2]\ #,##0.00_);[Red]\([$€-2]\ #,##0.00\)"/>
    <numFmt numFmtId="194" formatCode="#,##0.0000\ &quot;€&quot;"/>
  </numFmts>
  <fonts count="163">
    <font>
      <sz val="12"/>
      <color theme="1"/>
      <name val="Arial"/>
      <family val="2"/>
    </font>
    <font>
      <sz val="12"/>
      <color indexed="8"/>
      <name val="Arial"/>
      <family val="2"/>
    </font>
    <font>
      <b/>
      <sz val="9"/>
      <name val="Arial"/>
      <family val="2"/>
    </font>
    <font>
      <sz val="12"/>
      <name val="Arial"/>
      <family val="0"/>
    </font>
    <font>
      <sz val="10"/>
      <name val="Geneva"/>
      <family val="0"/>
    </font>
    <font>
      <b/>
      <sz val="12"/>
      <name val="Arial"/>
      <family val="0"/>
    </font>
    <font>
      <sz val="9"/>
      <name val="Arial"/>
      <family val="0"/>
    </font>
    <font>
      <sz val="10"/>
      <name val="Arial"/>
      <family val="2"/>
    </font>
    <font>
      <b/>
      <sz val="10"/>
      <name val="Arial"/>
      <family val="0"/>
    </font>
    <font>
      <b/>
      <sz val="14"/>
      <name val="Arial"/>
      <family val="2"/>
    </font>
    <font>
      <b/>
      <sz val="18"/>
      <color indexed="12"/>
      <name val="Arial"/>
      <family val="2"/>
    </font>
    <font>
      <i/>
      <sz val="10"/>
      <name val="Arial"/>
      <family val="2"/>
    </font>
    <font>
      <sz val="14"/>
      <name val="Arial"/>
      <family val="2"/>
    </font>
    <font>
      <b/>
      <sz val="11"/>
      <name val="Arial"/>
      <family val="2"/>
    </font>
    <font>
      <b/>
      <sz val="12"/>
      <color indexed="18"/>
      <name val="Arial"/>
      <family val="2"/>
    </font>
    <font>
      <i/>
      <sz val="12"/>
      <name val="Arial"/>
      <family val="2"/>
    </font>
    <font>
      <sz val="8"/>
      <name val="Arial"/>
      <family val="2"/>
    </font>
    <font>
      <b/>
      <i/>
      <sz val="12"/>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0"/>
      <name val="Times New Roman"/>
      <family val="1"/>
    </font>
    <font>
      <sz val="11"/>
      <color indexed="20"/>
      <name val="Calibri"/>
      <family val="2"/>
    </font>
    <font>
      <u val="single"/>
      <sz val="12"/>
      <color indexed="12"/>
      <name val="Arial"/>
      <family val="2"/>
    </font>
    <font>
      <u val="single"/>
      <sz val="10"/>
      <color indexed="12"/>
      <name val="Arial"/>
      <family val="0"/>
    </font>
    <font>
      <sz val="11"/>
      <color indexed="19"/>
      <name val="Calibri"/>
      <family val="2"/>
    </font>
    <font>
      <b/>
      <sz val="11"/>
      <color indexed="63"/>
      <name val="Calibri"/>
      <family val="2"/>
    </font>
    <font>
      <i/>
      <sz val="11"/>
      <color indexed="23"/>
      <name val="Calibri"/>
      <family val="2"/>
    </font>
    <font>
      <b/>
      <sz val="18"/>
      <color indexed="62"/>
      <name val="Cambria"/>
      <family val="2"/>
    </font>
    <font>
      <b/>
      <sz val="11"/>
      <color indexed="8"/>
      <name val="Calibri"/>
      <family val="2"/>
    </font>
    <font>
      <b/>
      <sz val="11"/>
      <color indexed="9"/>
      <name val="Calibri"/>
      <family val="2"/>
    </font>
    <font>
      <sz val="11"/>
      <name val="Arial"/>
      <family val="2"/>
    </font>
    <font>
      <b/>
      <sz val="12"/>
      <color indexed="10"/>
      <name val="Arial"/>
      <family val="2"/>
    </font>
    <font>
      <sz val="10"/>
      <name val="Helv"/>
      <family val="0"/>
    </font>
    <font>
      <b/>
      <i/>
      <sz val="18"/>
      <color indexed="18"/>
      <name val="Arial"/>
      <family val="0"/>
    </font>
    <font>
      <b/>
      <sz val="36"/>
      <color indexed="12"/>
      <name val="Arial"/>
      <family val="2"/>
    </font>
    <font>
      <b/>
      <i/>
      <sz val="16"/>
      <color indexed="12"/>
      <name val="Arial"/>
      <family val="2"/>
    </font>
    <font>
      <b/>
      <u val="single"/>
      <sz val="12"/>
      <name val="Arial"/>
      <family val="2"/>
    </font>
    <font>
      <b/>
      <u val="single"/>
      <sz val="10"/>
      <name val="Arial"/>
      <family val="0"/>
    </font>
    <font>
      <sz val="18"/>
      <name val="Arial"/>
      <family val="0"/>
    </font>
    <font>
      <b/>
      <sz val="26"/>
      <color indexed="12"/>
      <name val="Arial"/>
      <family val="0"/>
    </font>
    <font>
      <sz val="11"/>
      <color indexed="17"/>
      <name val="Calibri"/>
      <family val="2"/>
    </font>
    <font>
      <b/>
      <i/>
      <sz val="18"/>
      <color indexed="10"/>
      <name val="Arial"/>
      <family val="0"/>
    </font>
    <font>
      <sz val="12"/>
      <name val="Menlo Regular"/>
      <family val="0"/>
    </font>
    <font>
      <b/>
      <sz val="12"/>
      <name val="Menlo Regular"/>
      <family val="0"/>
    </font>
    <font>
      <sz val="12"/>
      <name val="ＭＳ ゴシック"/>
      <family val="0"/>
    </font>
    <font>
      <b/>
      <u val="single"/>
      <sz val="11"/>
      <name val="Arial"/>
      <family val="2"/>
    </font>
    <font>
      <u val="single"/>
      <sz val="12"/>
      <name val="Arial"/>
      <family val="2"/>
    </font>
    <font>
      <b/>
      <sz val="10"/>
      <color indexed="8"/>
      <name val="Arial"/>
      <family val="2"/>
    </font>
    <font>
      <sz val="10"/>
      <color indexed="9"/>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b/>
      <sz val="24"/>
      <color indexed="8"/>
      <name val="Arial"/>
      <family val="2"/>
    </font>
    <font>
      <sz val="18"/>
      <color indexed="8"/>
      <name val="Arial"/>
      <family val="2"/>
    </font>
    <font>
      <u val="single"/>
      <sz val="10"/>
      <color indexed="39"/>
      <name val="Arial"/>
      <family val="2"/>
    </font>
    <font>
      <sz val="10"/>
      <color indexed="60"/>
      <name val="Arial"/>
      <family val="2"/>
    </font>
    <font>
      <sz val="10"/>
      <color indexed="25"/>
      <name val="Arial"/>
      <family val="2"/>
    </font>
    <font>
      <sz val="10"/>
      <color indexed="63"/>
      <name val="Arial"/>
      <family val="2"/>
    </font>
    <font>
      <b/>
      <sz val="15"/>
      <color indexed="62"/>
      <name val="Calibri"/>
      <family val="2"/>
    </font>
    <font>
      <b/>
      <sz val="13"/>
      <color indexed="62"/>
      <name val="Calibri"/>
      <family val="2"/>
    </font>
    <font>
      <b/>
      <sz val="11"/>
      <color indexed="62"/>
      <name val="Calibri"/>
      <family val="2"/>
    </font>
    <font>
      <sz val="12"/>
      <color indexed="21"/>
      <name val="Arial"/>
      <family val="2"/>
    </font>
    <font>
      <b/>
      <sz val="14"/>
      <color indexed="15"/>
      <name val="Arial"/>
      <family val="2"/>
    </font>
    <font>
      <sz val="12"/>
      <color indexed="15"/>
      <name val="Arial"/>
      <family val="2"/>
    </font>
    <font>
      <sz val="12"/>
      <color indexed="15"/>
      <name val="Wingdings"/>
      <family val="0"/>
    </font>
    <font>
      <strike/>
      <sz val="12"/>
      <name val="Arial"/>
      <family val="2"/>
    </font>
    <font>
      <strike/>
      <sz val="12"/>
      <color indexed="8"/>
      <name val="Arial"/>
      <family val="2"/>
    </font>
    <font>
      <b/>
      <sz val="11"/>
      <color indexed="15"/>
      <name val="Arial"/>
      <family val="2"/>
    </font>
    <font>
      <sz val="9"/>
      <name val="Tahoma"/>
      <family val="2"/>
    </font>
    <font>
      <b/>
      <sz val="9"/>
      <name val="Tahoma"/>
      <family val="2"/>
    </font>
    <font>
      <sz val="12"/>
      <color indexed="62"/>
      <name val="Arial"/>
      <family val="2"/>
    </font>
    <font>
      <sz val="11"/>
      <color indexed="62"/>
      <name val="Arial"/>
      <family val="2"/>
    </font>
    <font>
      <b/>
      <sz val="12"/>
      <color indexed="15"/>
      <name val="Arial"/>
      <family val="2"/>
    </font>
    <font>
      <strike/>
      <sz val="12"/>
      <color indexed="15"/>
      <name val="Arial"/>
      <family val="2"/>
    </font>
    <font>
      <b/>
      <sz val="12"/>
      <name val="Wingdings"/>
      <family val="0"/>
    </font>
    <font>
      <b/>
      <sz val="12"/>
      <color indexed="15"/>
      <name val="Wingdings 2"/>
      <family val="1"/>
    </font>
    <font>
      <sz val="10"/>
      <color indexed="15"/>
      <name val="Arial"/>
      <family val="2"/>
    </font>
    <font>
      <b/>
      <sz val="10"/>
      <color indexed="15"/>
      <name val="Arial"/>
      <family val="2"/>
    </font>
    <font>
      <sz val="11"/>
      <color indexed="15"/>
      <name val="Arial"/>
      <family val="2"/>
    </font>
    <font>
      <i/>
      <sz val="12"/>
      <color indexed="15"/>
      <name val="Arial"/>
      <family val="2"/>
    </font>
    <font>
      <i/>
      <sz val="14"/>
      <name val="Arial"/>
      <family val="0"/>
    </font>
    <font>
      <b/>
      <i/>
      <sz val="10"/>
      <name val="Arial"/>
      <family val="0"/>
    </font>
    <font>
      <sz val="12"/>
      <color indexed="9"/>
      <name val="Arial"/>
      <family val="2"/>
    </font>
    <font>
      <sz val="12"/>
      <color indexed="10"/>
      <name val="Arial"/>
      <family val="2"/>
    </font>
    <font>
      <b/>
      <sz val="12"/>
      <color indexed="52"/>
      <name val="Arial"/>
      <family val="2"/>
    </font>
    <font>
      <b/>
      <sz val="11"/>
      <color indexed="52"/>
      <name val="Calibri"/>
      <family val="2"/>
    </font>
    <font>
      <sz val="12"/>
      <color indexed="52"/>
      <name val="Arial"/>
      <family val="2"/>
    </font>
    <font>
      <sz val="11"/>
      <color indexed="52"/>
      <name val="Calibri"/>
      <family val="2"/>
    </font>
    <font>
      <sz val="12"/>
      <color indexed="14"/>
      <name val="Arial"/>
      <family val="2"/>
    </font>
    <font>
      <sz val="11"/>
      <color indexed="14"/>
      <name val="Calibri"/>
      <family val="2"/>
    </font>
    <font>
      <u val="single"/>
      <sz val="11"/>
      <color indexed="12"/>
      <name val="Calibri"/>
      <family val="2"/>
    </font>
    <font>
      <u val="single"/>
      <sz val="12"/>
      <color indexed="20"/>
      <name val="Arial"/>
      <family val="2"/>
    </font>
    <font>
      <sz val="12"/>
      <color indexed="60"/>
      <name val="Arial"/>
      <family val="2"/>
    </font>
    <font>
      <sz val="11"/>
      <color indexed="60"/>
      <name val="Calibri"/>
      <family val="2"/>
    </font>
    <font>
      <sz val="10"/>
      <color indexed="8"/>
      <name val="Tahoma"/>
      <family val="2"/>
    </font>
    <font>
      <b/>
      <sz val="12"/>
      <color indexed="63"/>
      <name val="Arial"/>
      <family val="2"/>
    </font>
    <font>
      <i/>
      <sz val="12"/>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color indexed="8"/>
      <name val="Arial"/>
      <family val="2"/>
    </font>
    <font>
      <b/>
      <sz val="12"/>
      <color indexed="9"/>
      <name val="Arial"/>
      <family val="2"/>
    </font>
    <font>
      <b/>
      <i/>
      <sz val="12"/>
      <color indexed="10"/>
      <name val="Arial"/>
      <family val="2"/>
    </font>
    <font>
      <sz val="10"/>
      <color indexed="10"/>
      <name val="Arial"/>
      <family val="2"/>
    </font>
    <font>
      <sz val="14"/>
      <color indexed="10"/>
      <name val="Arial"/>
      <family val="2"/>
    </font>
    <font>
      <sz val="12"/>
      <name val="Calibri"/>
      <family val="0"/>
    </font>
    <font>
      <b/>
      <sz val="14"/>
      <color indexed="12"/>
      <name val="Arial"/>
      <family val="0"/>
    </font>
    <font>
      <sz val="10"/>
      <color indexed="8"/>
      <name val="Arial"/>
      <family val="2"/>
    </font>
    <font>
      <sz val="11"/>
      <color indexed="15"/>
      <name val="Calibri"/>
      <family val="2"/>
    </font>
    <font>
      <sz val="10"/>
      <color indexed="15"/>
      <name val="Calibri"/>
      <family val="2"/>
    </font>
    <font>
      <sz val="11"/>
      <color theme="1"/>
      <name val="Calibri"/>
      <family val="2"/>
    </font>
    <font>
      <sz val="12"/>
      <color theme="0"/>
      <name val="Arial"/>
      <family val="2"/>
    </font>
    <font>
      <sz val="11"/>
      <color theme="0"/>
      <name val="Calibri"/>
      <family val="2"/>
    </font>
    <font>
      <sz val="12"/>
      <color rgb="FFFF0000"/>
      <name val="Arial"/>
      <family val="2"/>
    </font>
    <font>
      <sz val="11"/>
      <color rgb="FFFF0000"/>
      <name val="Calibri"/>
      <family val="2"/>
    </font>
    <font>
      <b/>
      <sz val="12"/>
      <color rgb="FFFA7D00"/>
      <name val="Arial"/>
      <family val="2"/>
    </font>
    <font>
      <b/>
      <sz val="11"/>
      <color rgb="FFFA7D00"/>
      <name val="Calibri"/>
      <family val="2"/>
    </font>
    <font>
      <sz val="12"/>
      <color rgb="FFFA7D00"/>
      <name val="Arial"/>
      <family val="2"/>
    </font>
    <font>
      <sz val="11"/>
      <color rgb="FFFA7D00"/>
      <name val="Calibri"/>
      <family val="2"/>
    </font>
    <font>
      <sz val="12"/>
      <color rgb="FF3F3F76"/>
      <name val="Arial"/>
      <family val="2"/>
    </font>
    <font>
      <sz val="11"/>
      <color rgb="FF3F3F76"/>
      <name val="Calibri"/>
      <family val="2"/>
    </font>
    <font>
      <sz val="12"/>
      <color rgb="FF9C0006"/>
      <name val="Arial"/>
      <family val="2"/>
    </font>
    <font>
      <sz val="11"/>
      <color rgb="FF9C0006"/>
      <name val="Calibri"/>
      <family val="2"/>
    </font>
    <font>
      <u val="single"/>
      <sz val="12"/>
      <color theme="10"/>
      <name val="Arial"/>
      <family val="2"/>
    </font>
    <font>
      <u val="single"/>
      <sz val="11"/>
      <color theme="10"/>
      <name val="Calibri"/>
      <family val="2"/>
    </font>
    <font>
      <u val="single"/>
      <sz val="12"/>
      <color theme="11"/>
      <name val="Arial"/>
      <family val="2"/>
    </font>
    <font>
      <sz val="12"/>
      <color rgb="FF9C6500"/>
      <name val="Arial"/>
      <family val="2"/>
    </font>
    <font>
      <sz val="11"/>
      <color rgb="FF9C6500"/>
      <name val="Calibri"/>
      <family val="2"/>
    </font>
    <font>
      <sz val="11"/>
      <color rgb="FF000000"/>
      <name val="Calibri"/>
      <family val="2"/>
    </font>
    <font>
      <sz val="10"/>
      <color theme="1"/>
      <name val="Tahoma"/>
      <family val="2"/>
    </font>
    <font>
      <sz val="11"/>
      <color rgb="FF006100"/>
      <name val="Calibri"/>
      <family val="2"/>
    </font>
    <font>
      <b/>
      <sz val="12"/>
      <color rgb="FF3F3F3F"/>
      <name val="Arial"/>
      <family val="2"/>
    </font>
    <font>
      <b/>
      <sz val="11"/>
      <color rgb="FF3F3F3F"/>
      <name val="Calibri"/>
      <family val="2"/>
    </font>
    <font>
      <i/>
      <sz val="12"/>
      <color rgb="FF7F7F7F"/>
      <name val="Arial"/>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Arial"/>
      <family val="2"/>
    </font>
    <font>
      <b/>
      <sz val="11"/>
      <color theme="1"/>
      <name val="Calibri"/>
      <family val="2"/>
    </font>
    <font>
      <b/>
      <sz val="11"/>
      <color theme="0"/>
      <name val="Calibri"/>
      <family val="2"/>
    </font>
    <font>
      <b/>
      <sz val="12"/>
      <color theme="0"/>
      <name val="Arial"/>
      <family val="2"/>
    </font>
    <font>
      <b/>
      <i/>
      <sz val="12"/>
      <color rgb="FFFF0000"/>
      <name val="Arial"/>
      <family val="2"/>
    </font>
    <font>
      <sz val="10"/>
      <color rgb="FFFF0000"/>
      <name val="Arial"/>
      <family val="2"/>
    </font>
    <font>
      <sz val="14"/>
      <color rgb="FFFF0000"/>
      <name val="Arial"/>
      <family val="2"/>
    </font>
    <font>
      <sz val="12"/>
      <color rgb="FF0070C0"/>
      <name val="Arial"/>
      <family val="2"/>
    </font>
    <font>
      <sz val="10"/>
      <color rgb="FF0070C0"/>
      <name val="Arial"/>
      <family val="2"/>
    </font>
    <font>
      <sz val="11"/>
      <color rgb="FF0070C0"/>
      <name val="Arial"/>
      <family val="2"/>
    </font>
    <font>
      <b/>
      <i/>
      <sz val="18"/>
      <color rgb="FFFF0000"/>
      <name val="Arial"/>
      <family val="0"/>
    </font>
    <font>
      <b/>
      <sz val="14"/>
      <color rgb="FF0070C0"/>
      <name val="Arial"/>
      <family val="2"/>
    </font>
    <font>
      <b/>
      <sz val="12"/>
      <color rgb="FF0070C0"/>
      <name val="Arial"/>
      <family val="2"/>
    </font>
    <font>
      <sz val="10"/>
      <color theme="1"/>
      <name val="Arial"/>
      <family val="2"/>
    </font>
    <font>
      <b/>
      <sz val="14"/>
      <color rgb="FF0000FF"/>
      <name val="Arial"/>
      <family val="0"/>
    </font>
    <font>
      <b/>
      <sz val="11"/>
      <color rgb="FF0070C0"/>
      <name val="Arial"/>
      <family val="2"/>
    </font>
    <font>
      <sz val="11"/>
      <color rgb="FF0070C0"/>
      <name val="Calibri"/>
      <family val="2"/>
    </font>
    <font>
      <sz val="10"/>
      <color rgb="FF0070C0"/>
      <name val="Calibri"/>
      <family val="2"/>
    </font>
    <font>
      <b/>
      <sz val="8"/>
      <name val="Arial"/>
      <family val="2"/>
    </font>
  </fonts>
  <fills count="73">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indexed="27"/>
        <bgColor indexed="64"/>
      </patternFill>
    </fill>
    <fill>
      <patternFill patternType="solid">
        <fgColor rgb="FFF2F2F2"/>
        <bgColor indexed="64"/>
      </patternFill>
    </fill>
    <fill>
      <patternFill patternType="solid">
        <fgColor indexed="9"/>
        <bgColor indexed="64"/>
      </patternFill>
    </fill>
    <fill>
      <patternFill patternType="solid">
        <fgColor indexed="26"/>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indexed="46"/>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rgb="FFA5A5A5"/>
        <bgColor indexed="64"/>
      </patternFill>
    </fill>
    <fill>
      <patternFill patternType="solid">
        <fgColor theme="3" tint="0.39998000860214233"/>
        <bgColor indexed="64"/>
      </patternFill>
    </fill>
    <fill>
      <patternFill patternType="solid">
        <fgColor theme="0"/>
        <bgColor indexed="64"/>
      </patternFill>
    </fill>
    <fill>
      <patternFill patternType="solid">
        <fgColor indexed="5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00"/>
        <bgColor indexed="64"/>
      </patternFill>
    </fill>
    <fill>
      <patternFill patternType="solid">
        <fgColor rgb="FF3366FF"/>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rgb="FFFF0000"/>
        <bgColor indexed="64"/>
      </patternFill>
    </fill>
    <fill>
      <patternFill patternType="solid">
        <fgColor indexed="9"/>
        <bgColor indexed="64"/>
      </patternFill>
    </fill>
    <fill>
      <patternFill patternType="solid">
        <fgColor rgb="FFFFFF00"/>
        <bgColor indexed="64"/>
      </patternFill>
    </fill>
    <fill>
      <patternFill patternType="solid">
        <fgColor rgb="FFFF6600"/>
        <bgColor indexed="64"/>
      </patternFill>
    </fill>
    <fill>
      <patternFill patternType="solid">
        <fgColor rgb="FF3366FF"/>
        <bgColor indexed="64"/>
      </patternFill>
    </fill>
    <fill>
      <patternFill patternType="solid">
        <fgColor theme="0" tint="-0.1499900072813034"/>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theme="4"/>
      </bottom>
    </border>
    <border>
      <left>
        <color indexed="63"/>
      </left>
      <right>
        <color indexed="63"/>
      </right>
      <top>
        <color indexed="63"/>
      </top>
      <bottom style="thick">
        <color indexed="27"/>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2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style="medium"/>
      <right>
        <color indexed="63"/>
      </right>
      <top>
        <color indexed="63"/>
      </top>
      <bottom>
        <color indexed="63"/>
      </bottom>
    </border>
    <border>
      <left style="medium"/>
      <right style="medium"/>
      <top style="medium"/>
      <bottom style="thin"/>
    </border>
    <border>
      <left>
        <color indexed="63"/>
      </left>
      <right>
        <color indexed="63"/>
      </right>
      <top style="medium"/>
      <bottom>
        <color indexed="63"/>
      </bottom>
    </border>
    <border>
      <left style="medium"/>
      <right style="medium"/>
      <top style="thin"/>
      <bottom style="thin"/>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medium"/>
      <bottom style="medium"/>
    </border>
    <border>
      <left style="medium"/>
      <right style="medium"/>
      <top style="thin"/>
      <bottom style="medium"/>
    </border>
    <border>
      <left style="thin"/>
      <right style="thin"/>
      <top>
        <color indexed="63"/>
      </top>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style="thin"/>
      <right style="thin"/>
      <top style="thin"/>
      <bottom style="medium"/>
    </border>
    <border>
      <left style="medium"/>
      <right>
        <color indexed="63"/>
      </right>
      <top style="medium"/>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style="thin"/>
      <right style="medium"/>
      <top style="medium"/>
      <bottom style="thin"/>
    </border>
    <border>
      <left style="thin"/>
      <right style="medium"/>
      <top style="thin"/>
      <bottom style="medium"/>
    </border>
    <border>
      <left>
        <color indexed="63"/>
      </left>
      <right style="thin"/>
      <top style="medium"/>
      <bottom style="medium"/>
    </border>
    <border>
      <left style="medium"/>
      <right style="medium"/>
      <top style="medium"/>
      <bottom style="medium"/>
    </border>
    <border>
      <left style="medium"/>
      <right style="thin"/>
      <top style="thin"/>
      <bottom style="medium"/>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style="medium"/>
      <right style="medium"/>
      <top style="thin"/>
      <bottom>
        <color indexed="63"/>
      </bottom>
    </border>
    <border>
      <left>
        <color indexed="63"/>
      </left>
      <right style="medium"/>
      <top>
        <color indexed="63"/>
      </top>
      <bottom>
        <color indexed="63"/>
      </bottom>
    </border>
    <border>
      <left style="medium"/>
      <right style="medium"/>
      <top>
        <color indexed="63"/>
      </top>
      <bottom style="thin"/>
    </border>
    <border>
      <left style="thin"/>
      <right>
        <color indexed="63"/>
      </right>
      <top style="medium"/>
      <bottom style="medium"/>
    </border>
    <border>
      <left>
        <color indexed="63"/>
      </left>
      <right style="thin"/>
      <top style="thin"/>
      <bottom style="thin"/>
    </border>
    <border>
      <left style="medium"/>
      <right style="medium"/>
      <top>
        <color indexed="63"/>
      </top>
      <bottom>
        <color indexed="63"/>
      </bottom>
    </border>
    <border>
      <left style="medium"/>
      <right style="thin">
        <color indexed="8"/>
      </right>
      <top style="thin">
        <color indexed="8"/>
      </top>
      <bottom style="thin">
        <color indexed="8"/>
      </bottom>
    </border>
    <border>
      <left style="thin"/>
      <right style="thin"/>
      <top style="medium"/>
      <bottom>
        <color indexed="63"/>
      </bottom>
    </border>
    <border>
      <left style="medium"/>
      <right style="thin"/>
      <top>
        <color indexed="63"/>
      </top>
      <bottom style="thin"/>
    </border>
    <border>
      <left style="medium"/>
      <right style="thin"/>
      <top style="medium"/>
      <bottom style="medium"/>
    </border>
    <border>
      <left style="medium"/>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thin"/>
      <bottom style="mediu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medium"/>
      <right style="medium"/>
      <top style="medium"/>
      <bottom>
        <color indexed="63"/>
      </bottom>
    </border>
    <border>
      <left style="thin"/>
      <right>
        <color indexed="63"/>
      </right>
      <top style="thin"/>
      <bottom style="medium"/>
    </border>
    <border>
      <left>
        <color indexed="63"/>
      </left>
      <right style="medium"/>
      <top style="thin"/>
      <bottom style="medium"/>
    </border>
    <border>
      <left>
        <color indexed="63"/>
      </left>
      <right>
        <color indexed="63"/>
      </right>
      <top style="medium">
        <color indexed="8"/>
      </top>
      <bottom style="medium">
        <color indexed="8"/>
      </bottom>
    </border>
    <border>
      <left style="thin"/>
      <right>
        <color indexed="63"/>
      </right>
      <top style="medium"/>
      <bottom>
        <color indexed="63"/>
      </bottom>
    </border>
    <border>
      <left style="thin"/>
      <right>
        <color indexed="63"/>
      </right>
      <top style="thin"/>
      <bottom style="thin"/>
    </border>
    <border>
      <left style="medium"/>
      <right>
        <color indexed="63"/>
      </right>
      <top style="medium"/>
      <bottom style="thin"/>
    </border>
    <border>
      <left style="medium"/>
      <right style="medium"/>
      <top>
        <color indexed="63"/>
      </top>
      <bottom style="medium"/>
    </border>
    <border>
      <left style="thin"/>
      <right style="medium"/>
      <top>
        <color indexed="63"/>
      </top>
      <bottom>
        <color indexed="63"/>
      </bottom>
    </border>
    <border>
      <left>
        <color indexed="63"/>
      </left>
      <right style="medium"/>
      <top style="medium"/>
      <bottom style="thin"/>
    </border>
  </borders>
  <cellStyleXfs count="1195">
    <xf numFmtId="0" fontId="0" fillId="0" borderId="0">
      <alignment/>
      <protection/>
    </xf>
    <xf numFmtId="0"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0" fillId="2" borderId="0" applyNumberFormat="0" applyBorder="0" applyAlignment="0" applyProtection="0"/>
    <xf numFmtId="0" fontId="18" fillId="3" borderId="0" applyNumberFormat="0" applyBorder="0" applyAlignment="0" applyProtection="0"/>
    <xf numFmtId="0" fontId="115" fillId="2" borderId="0" applyNumberFormat="0" applyBorder="0" applyAlignment="0" applyProtection="0"/>
    <xf numFmtId="0" fontId="0" fillId="4" borderId="0" applyNumberFormat="0" applyBorder="0" applyAlignment="0" applyProtection="0"/>
    <xf numFmtId="0" fontId="18" fillId="5" borderId="0" applyNumberFormat="0" applyBorder="0" applyAlignment="0" applyProtection="0"/>
    <xf numFmtId="0" fontId="115" fillId="4" borderId="0" applyNumberFormat="0" applyBorder="0" applyAlignment="0" applyProtection="0"/>
    <xf numFmtId="0" fontId="0" fillId="6" borderId="0" applyNumberFormat="0" applyBorder="0" applyAlignment="0" applyProtection="0"/>
    <xf numFmtId="0" fontId="18" fillId="7" borderId="0" applyNumberFormat="0" applyBorder="0" applyAlignment="0" applyProtection="0"/>
    <xf numFmtId="0" fontId="115" fillId="6" borderId="0" applyNumberFormat="0" applyBorder="0" applyAlignment="0" applyProtection="0"/>
    <xf numFmtId="0" fontId="0" fillId="8" borderId="0" applyNumberFormat="0" applyBorder="0" applyAlignment="0" applyProtection="0"/>
    <xf numFmtId="0" fontId="18" fillId="9" borderId="0" applyNumberFormat="0" applyBorder="0" applyAlignment="0" applyProtection="0"/>
    <xf numFmtId="0" fontId="115" fillId="8" borderId="0" applyNumberFormat="0" applyBorder="0" applyAlignment="0" applyProtection="0"/>
    <xf numFmtId="0" fontId="0" fillId="10" borderId="0" applyNumberFormat="0" applyBorder="0" applyAlignment="0" applyProtection="0"/>
    <xf numFmtId="0" fontId="18" fillId="11" borderId="0" applyNumberFormat="0" applyBorder="0" applyAlignment="0" applyProtection="0"/>
    <xf numFmtId="0" fontId="115" fillId="10" borderId="0" applyNumberFormat="0" applyBorder="0" applyAlignment="0" applyProtection="0"/>
    <xf numFmtId="0" fontId="0" fillId="12" borderId="0" applyNumberFormat="0" applyBorder="0" applyAlignment="0" applyProtection="0"/>
    <xf numFmtId="0" fontId="18" fillId="7" borderId="0" applyNumberFormat="0" applyBorder="0" applyAlignment="0" applyProtection="0"/>
    <xf numFmtId="0" fontId="115" fillId="12" borderId="0" applyNumberFormat="0" applyBorder="0" applyAlignment="0" applyProtection="0"/>
    <xf numFmtId="0" fontId="0" fillId="13" borderId="0" applyNumberFormat="0" applyBorder="0" applyAlignment="0" applyProtection="0"/>
    <xf numFmtId="0" fontId="18" fillId="11" borderId="0" applyNumberFormat="0" applyBorder="0" applyAlignment="0" applyProtection="0"/>
    <xf numFmtId="0" fontId="115" fillId="13" borderId="0" applyNumberFormat="0" applyBorder="0" applyAlignment="0" applyProtection="0"/>
    <xf numFmtId="0" fontId="0" fillId="14" borderId="0" applyNumberFormat="0" applyBorder="0" applyAlignment="0" applyProtection="0"/>
    <xf numFmtId="0" fontId="18" fillId="5" borderId="0" applyNumberFormat="0" applyBorder="0" applyAlignment="0" applyProtection="0"/>
    <xf numFmtId="0" fontId="115" fillId="14" borderId="0" applyNumberFormat="0" applyBorder="0" applyAlignment="0" applyProtection="0"/>
    <xf numFmtId="0" fontId="0" fillId="15" borderId="0" applyNumberFormat="0" applyBorder="0" applyAlignment="0" applyProtection="0"/>
    <xf numFmtId="0" fontId="18" fillId="16" borderId="0" applyNumberFormat="0" applyBorder="0" applyAlignment="0" applyProtection="0"/>
    <xf numFmtId="0" fontId="115" fillId="15" borderId="0" applyNumberFormat="0" applyBorder="0" applyAlignment="0" applyProtection="0"/>
    <xf numFmtId="0" fontId="0" fillId="17" borderId="0" applyNumberFormat="0" applyBorder="0" applyAlignment="0" applyProtection="0"/>
    <xf numFmtId="0" fontId="18" fillId="18" borderId="0" applyNumberFormat="0" applyBorder="0" applyAlignment="0" applyProtection="0"/>
    <xf numFmtId="0" fontId="115" fillId="17" borderId="0" applyNumberFormat="0" applyBorder="0" applyAlignment="0" applyProtection="0"/>
    <xf numFmtId="0" fontId="0" fillId="19" borderId="0" applyNumberFormat="0" applyBorder="0" applyAlignment="0" applyProtection="0"/>
    <xf numFmtId="0" fontId="18" fillId="11" borderId="0" applyNumberFormat="0" applyBorder="0" applyAlignment="0" applyProtection="0"/>
    <xf numFmtId="0" fontId="115" fillId="19" borderId="0" applyNumberFormat="0" applyBorder="0" applyAlignment="0" applyProtection="0"/>
    <xf numFmtId="0" fontId="0" fillId="20" borderId="0" applyNumberFormat="0" applyBorder="0" applyAlignment="0" applyProtection="0"/>
    <xf numFmtId="0" fontId="18" fillId="7" borderId="0" applyNumberFormat="0" applyBorder="0" applyAlignment="0" applyProtection="0"/>
    <xf numFmtId="0" fontId="115" fillId="20" borderId="0" applyNumberFormat="0" applyBorder="0" applyAlignment="0" applyProtection="0"/>
    <xf numFmtId="0" fontId="116" fillId="21" borderId="0" applyNumberFormat="0" applyBorder="0" applyAlignment="0" applyProtection="0"/>
    <xf numFmtId="0" fontId="19" fillId="11" borderId="0" applyNumberFormat="0" applyBorder="0" applyAlignment="0" applyProtection="0"/>
    <xf numFmtId="0" fontId="117" fillId="21" borderId="0" applyNumberFormat="0" applyBorder="0" applyAlignment="0" applyProtection="0"/>
    <xf numFmtId="0" fontId="116" fillId="22" borderId="0" applyNumberFormat="0" applyBorder="0" applyAlignment="0" applyProtection="0"/>
    <xf numFmtId="0" fontId="19" fillId="23" borderId="0" applyNumberFormat="0" applyBorder="0" applyAlignment="0" applyProtection="0"/>
    <xf numFmtId="0" fontId="117" fillId="22" borderId="0" applyNumberFormat="0" applyBorder="0" applyAlignment="0" applyProtection="0"/>
    <xf numFmtId="0" fontId="116" fillId="24" borderId="0" applyNumberFormat="0" applyBorder="0" applyAlignment="0" applyProtection="0"/>
    <xf numFmtId="0" fontId="19" fillId="25" borderId="0" applyNumberFormat="0" applyBorder="0" applyAlignment="0" applyProtection="0"/>
    <xf numFmtId="0" fontId="117" fillId="24" borderId="0" applyNumberFormat="0" applyBorder="0" applyAlignment="0" applyProtection="0"/>
    <xf numFmtId="0" fontId="116" fillId="26" borderId="0" applyNumberFormat="0" applyBorder="0" applyAlignment="0" applyProtection="0"/>
    <xf numFmtId="0" fontId="19" fillId="18" borderId="0" applyNumberFormat="0" applyBorder="0" applyAlignment="0" applyProtection="0"/>
    <xf numFmtId="0" fontId="117" fillId="26" borderId="0" applyNumberFormat="0" applyBorder="0" applyAlignment="0" applyProtection="0"/>
    <xf numFmtId="0" fontId="116" fillId="27" borderId="0" applyNumberFormat="0" applyBorder="0" applyAlignment="0" applyProtection="0"/>
    <xf numFmtId="0" fontId="19" fillId="11" borderId="0" applyNumberFormat="0" applyBorder="0" applyAlignment="0" applyProtection="0"/>
    <xf numFmtId="0" fontId="117" fillId="27" borderId="0" applyNumberFormat="0" applyBorder="0" applyAlignment="0" applyProtection="0"/>
    <xf numFmtId="0" fontId="116" fillId="28" borderId="0" applyNumberFormat="0" applyBorder="0" applyAlignment="0" applyProtection="0"/>
    <xf numFmtId="0" fontId="19" fillId="5" borderId="0" applyNumberFormat="0" applyBorder="0" applyAlignment="0" applyProtection="0"/>
    <xf numFmtId="0" fontId="117" fillId="28" borderId="0" applyNumberFormat="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0" borderId="0" applyNumberFormat="0" applyFill="0" applyBorder="0" applyAlignment="0" applyProtection="0"/>
    <xf numFmtId="0" fontId="116" fillId="32" borderId="0" applyNumberFormat="0" applyBorder="0" applyAlignment="0" applyProtection="0"/>
    <xf numFmtId="0" fontId="19" fillId="33" borderId="0" applyNumberFormat="0" applyBorder="0" applyAlignment="0" applyProtection="0"/>
    <xf numFmtId="0" fontId="117" fillId="32" borderId="0" applyNumberFormat="0" applyBorder="0" applyAlignment="0" applyProtection="0"/>
    <xf numFmtId="0" fontId="116" fillId="34" borderId="0" applyNumberFormat="0" applyBorder="0" applyAlignment="0" applyProtection="0"/>
    <xf numFmtId="0" fontId="19" fillId="23" borderId="0" applyNumberFormat="0" applyBorder="0" applyAlignment="0" applyProtection="0"/>
    <xf numFmtId="0" fontId="117" fillId="34" borderId="0" applyNumberFormat="0" applyBorder="0" applyAlignment="0" applyProtection="0"/>
    <xf numFmtId="0" fontId="116" fillId="35" borderId="0" applyNumberFormat="0" applyBorder="0" applyAlignment="0" applyProtection="0"/>
    <xf numFmtId="0" fontId="19" fillId="25" borderId="0" applyNumberFormat="0" applyBorder="0" applyAlignment="0" applyProtection="0"/>
    <xf numFmtId="0" fontId="117" fillId="35" borderId="0" applyNumberFormat="0" applyBorder="0" applyAlignment="0" applyProtection="0"/>
    <xf numFmtId="0" fontId="116" fillId="36" borderId="0" applyNumberFormat="0" applyBorder="0" applyAlignment="0" applyProtection="0"/>
    <xf numFmtId="0" fontId="19" fillId="37" borderId="0" applyNumberFormat="0" applyBorder="0" applyAlignment="0" applyProtection="0"/>
    <xf numFmtId="0" fontId="117" fillId="36" borderId="0" applyNumberFormat="0" applyBorder="0" applyAlignment="0" applyProtection="0"/>
    <xf numFmtId="0" fontId="116" fillId="38" borderId="0" applyNumberFormat="0" applyBorder="0" applyAlignment="0" applyProtection="0"/>
    <xf numFmtId="0" fontId="19" fillId="39" borderId="0" applyNumberFormat="0" applyBorder="0" applyAlignment="0" applyProtection="0"/>
    <xf numFmtId="0" fontId="117" fillId="38" borderId="0" applyNumberFormat="0" applyBorder="0" applyAlignment="0" applyProtection="0"/>
    <xf numFmtId="0" fontId="116" fillId="40" borderId="0" applyNumberFormat="0" applyBorder="0" applyAlignment="0" applyProtection="0"/>
    <xf numFmtId="0" fontId="19" fillId="41" borderId="0" applyNumberFormat="0" applyBorder="0" applyAlignment="0" applyProtection="0"/>
    <xf numFmtId="0" fontId="117" fillId="40" borderId="0" applyNumberFormat="0" applyBorder="0" applyAlignment="0" applyProtection="0"/>
    <xf numFmtId="0" fontId="118" fillId="0" borderId="0" applyNumberFormat="0" applyFill="0" applyBorder="0" applyAlignment="0" applyProtection="0"/>
    <xf numFmtId="0" fontId="20" fillId="0" borderId="0" applyNumberFormat="0" applyFill="0" applyBorder="0" applyAlignment="0" applyProtection="0"/>
    <xf numFmtId="0" fontId="119" fillId="0" borderId="0" applyNumberFormat="0" applyFill="0" applyBorder="0" applyAlignment="0" applyProtection="0"/>
    <xf numFmtId="0" fontId="52" fillId="42" borderId="0" applyNumberFormat="0" applyBorder="0" applyAlignment="0" applyProtection="0"/>
    <xf numFmtId="0" fontId="52" fillId="42" borderId="0" applyNumberFormat="0" applyBorder="0" applyAlignment="0" applyProtection="0"/>
    <xf numFmtId="0" fontId="43" fillId="11" borderId="0" applyNumberFormat="0" applyBorder="0" applyAlignment="0" applyProtection="0"/>
    <xf numFmtId="0" fontId="120" fillId="43" borderId="1" applyNumberFormat="0" applyAlignment="0" applyProtection="0"/>
    <xf numFmtId="0" fontId="21" fillId="44" borderId="2" applyNumberFormat="0" applyAlignment="0" applyProtection="0"/>
    <xf numFmtId="0" fontId="121" fillId="43" borderId="1" applyNumberFormat="0" applyAlignment="0" applyProtection="0"/>
    <xf numFmtId="0" fontId="122" fillId="0" borderId="3" applyNumberFormat="0" applyFill="0" applyAlignment="0" applyProtection="0"/>
    <xf numFmtId="0" fontId="20" fillId="0" borderId="4" applyNumberFormat="0" applyFill="0" applyAlignment="0" applyProtection="0"/>
    <xf numFmtId="0" fontId="123" fillId="0" borderId="3" applyNumberFormat="0" applyFill="0" applyAlignment="0" applyProtection="0"/>
    <xf numFmtId="0" fontId="4" fillId="7" borderId="5" applyNumberFormat="0" applyFont="0" applyAlignment="0" applyProtection="0"/>
    <xf numFmtId="0" fontId="4" fillId="7" borderId="5" applyNumberFormat="0" applyFont="0" applyAlignment="0" applyProtection="0"/>
    <xf numFmtId="0" fontId="0" fillId="45" borderId="5" applyNumberFormat="0" applyAlignment="0" applyProtection="0"/>
    <xf numFmtId="0" fontId="124" fillId="46" borderId="1" applyNumberFormat="0" applyAlignment="0" applyProtection="0"/>
    <xf numFmtId="0" fontId="22" fillId="16" borderId="2" applyNumberFormat="0" applyAlignment="0" applyProtection="0"/>
    <xf numFmtId="0" fontId="125" fillId="46" borderId="1" applyNumberFormat="0" applyAlignment="0" applyProtection="0"/>
    <xf numFmtId="0" fontId="53" fillId="47" borderId="0" applyNumberFormat="0" applyBorder="0" applyAlignment="0" applyProtection="0"/>
    <xf numFmtId="0" fontId="53" fillId="47" borderId="0" applyNumberFormat="0" applyBorder="0" applyAlignment="0" applyProtection="0"/>
    <xf numFmtId="177" fontId="23"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9" fontId="7" fillId="0" borderId="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9" fontId="0" fillId="0" borderId="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80" fontId="0" fillId="0" borderId="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0" borderId="0" applyNumberFormat="0" applyFill="0" applyBorder="0" applyAlignment="0" applyProtection="0"/>
    <xf numFmtId="0" fontId="126" fillId="49" borderId="0" applyNumberFormat="0" applyBorder="0" applyAlignment="0" applyProtection="0"/>
    <xf numFmtId="0" fontId="24" fillId="50" borderId="0" applyNumberFormat="0" applyBorder="0" applyAlignment="0" applyProtection="0"/>
    <xf numFmtId="0" fontId="127" fillId="49" borderId="0" applyNumberFormat="0" applyBorder="0" applyAlignment="0" applyProtection="0"/>
    <xf numFmtId="0" fontId="128" fillId="0" borderId="0" applyNumberFormat="0" applyFill="0" applyBorder="0" applyAlignment="0" applyProtection="0"/>
    <xf numFmtId="0" fontId="25" fillId="0" borderId="0" applyNumberFormat="0" applyFill="0" applyBorder="0" applyAlignment="0" applyProtection="0"/>
    <xf numFmtId="0" fontId="12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8" fillId="0" borderId="0" applyNumberFormat="0" applyFill="0" applyBorder="0" applyAlignment="0" applyProtection="0"/>
    <xf numFmtId="0" fontId="1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81" fontId="0" fillId="0" borderId="0" applyFill="0" applyBorder="0" applyAlignment="0" applyProtection="0"/>
    <xf numFmtId="44" fontId="0" fillId="0" borderId="0" applyFont="0" applyFill="0" applyBorder="0" applyAlignment="0" applyProtection="0"/>
    <xf numFmtId="184" fontId="115" fillId="0" borderId="0" applyFont="0" applyFill="0" applyBorder="0" applyAlignment="0" applyProtection="0"/>
    <xf numFmtId="181" fontId="0" fillId="0" borderId="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9" fillId="51" borderId="0" applyNumberFormat="0" applyBorder="0" applyAlignment="0" applyProtection="0"/>
    <xf numFmtId="0" fontId="60" fillId="51" borderId="0" applyNumberFormat="0" applyBorder="0" applyAlignment="0" applyProtection="0"/>
    <xf numFmtId="0" fontId="131" fillId="52" borderId="0" applyNumberFormat="0" applyBorder="0" applyAlignment="0" applyProtection="0"/>
    <xf numFmtId="0" fontId="27" fillId="16" borderId="0" applyNumberFormat="0" applyBorder="0" applyAlignment="0" applyProtection="0"/>
    <xf numFmtId="0" fontId="132" fillId="52" borderId="0" applyNumberFormat="0" applyBorder="0" applyAlignment="0" applyProtection="0"/>
    <xf numFmtId="0" fontId="115" fillId="0" borderId="0">
      <alignment/>
      <protection/>
    </xf>
    <xf numFmtId="0" fontId="7" fillId="0" borderId="0">
      <alignment/>
      <protection/>
    </xf>
    <xf numFmtId="0" fontId="7" fillId="0" borderId="0">
      <alignment/>
      <protection/>
    </xf>
    <xf numFmtId="0" fontId="7" fillId="0" borderId="0" applyNumberFormat="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18" fillId="0" borderId="0" applyNumberFormat="0" applyFill="0" applyBorder="0" applyProtection="0">
      <alignment/>
    </xf>
    <xf numFmtId="0" fontId="18" fillId="0" borderId="0" applyNumberFormat="0" applyFill="0" applyBorder="0" applyProtection="0">
      <alignment/>
    </xf>
    <xf numFmtId="0" fontId="133" fillId="0" borderId="0">
      <alignment/>
      <protection/>
    </xf>
    <xf numFmtId="0" fontId="0" fillId="0" borderId="0">
      <alignment/>
      <protection/>
    </xf>
    <xf numFmtId="0" fontId="11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34"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5" fillId="0" borderId="0">
      <alignment/>
      <protection/>
    </xf>
    <xf numFmtId="0" fontId="7" fillId="0" borderId="0">
      <alignment/>
      <protection/>
    </xf>
    <xf numFmtId="0" fontId="7" fillId="0" borderId="0">
      <alignment/>
      <protection/>
    </xf>
    <xf numFmtId="0" fontId="115" fillId="0" borderId="0">
      <alignment/>
      <protection/>
    </xf>
    <xf numFmtId="0" fontId="18" fillId="0" borderId="0" applyNumberFormat="0" applyFill="0" applyBorder="0" applyProtection="0">
      <alignment/>
    </xf>
    <xf numFmtId="0" fontId="7" fillId="0" borderId="0">
      <alignment/>
      <protection/>
    </xf>
    <xf numFmtId="0" fontId="7" fillId="0" borderId="0">
      <alignment/>
      <protection/>
    </xf>
    <xf numFmtId="0" fontId="7" fillId="0" borderId="0">
      <alignment/>
      <protection/>
    </xf>
    <xf numFmtId="0" fontId="7" fillId="0" borderId="0">
      <alignment/>
      <protection/>
    </xf>
    <xf numFmtId="0" fontId="4" fillId="0" borderId="0">
      <alignment/>
      <protection/>
    </xf>
    <xf numFmtId="0" fontId="61" fillId="51" borderId="2" applyNumberFormat="0" applyAlignment="0" applyProtection="0"/>
    <xf numFmtId="0" fontId="61" fillId="51" borderId="2" applyNumberFormat="0" applyAlignment="0" applyProtection="0"/>
    <xf numFmtId="0" fontId="115" fillId="53" borderId="6"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ill="0" applyBorder="0" applyAlignment="0" applyProtection="0"/>
    <xf numFmtId="9" fontId="7" fillId="0" borderId="0" applyFont="0" applyFill="0" applyBorder="0" applyAlignment="0" applyProtection="0"/>
    <xf numFmtId="0" fontId="0" fillId="53" borderId="6" applyNumberFormat="0" applyFont="0" applyAlignment="0" applyProtection="0"/>
    <xf numFmtId="0" fontId="135" fillId="54" borderId="0" applyNumberFormat="0" applyBorder="0" applyAlignment="0" applyProtection="0"/>
    <xf numFmtId="0" fontId="136" fillId="43" borderId="7" applyNumberFormat="0" applyAlignment="0" applyProtection="0"/>
    <xf numFmtId="0" fontId="28" fillId="44" borderId="8" applyNumberFormat="0" applyAlignment="0" applyProtection="0"/>
    <xf numFmtId="0" fontId="137" fillId="43" borderId="7" applyNumberFormat="0" applyAlignment="0" applyProtection="0"/>
    <xf numFmtId="0"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3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38" fillId="0" borderId="0" applyNumberFormat="0" applyFill="0" applyBorder="0" applyAlignment="0" applyProtection="0"/>
    <xf numFmtId="0" fontId="29" fillId="0" borderId="0" applyNumberFormat="0" applyFill="0" applyBorder="0" applyAlignment="0" applyProtection="0"/>
    <xf numFmtId="0" fontId="133" fillId="0" borderId="0">
      <alignment/>
      <protection/>
    </xf>
    <xf numFmtId="0" fontId="139" fillId="0" borderId="0" applyNumberFormat="0" applyFill="0" applyBorder="0" applyAlignment="0" applyProtection="0"/>
    <xf numFmtId="0" fontId="30" fillId="0" borderId="0" applyNumberFormat="0" applyFill="0" applyBorder="0" applyAlignment="0" applyProtection="0"/>
    <xf numFmtId="0" fontId="140" fillId="0" borderId="0" applyNumberFormat="0" applyFill="0" applyBorder="0" applyAlignment="0" applyProtection="0"/>
    <xf numFmtId="0" fontId="62" fillId="0" borderId="9" applyNumberFormat="0" applyFill="0" applyAlignment="0" applyProtection="0"/>
    <xf numFmtId="0" fontId="141" fillId="0" borderId="10" applyNumberFormat="0" applyFill="0" applyAlignment="0" applyProtection="0"/>
    <xf numFmtId="0" fontId="63" fillId="0" borderId="11" applyNumberFormat="0" applyFill="0" applyAlignment="0" applyProtection="0"/>
    <xf numFmtId="0" fontId="142" fillId="0" borderId="12" applyNumberFormat="0" applyFill="0" applyAlignment="0" applyProtection="0"/>
    <xf numFmtId="0" fontId="64" fillId="0" borderId="13" applyNumberFormat="0" applyFill="0" applyAlignment="0" applyProtection="0"/>
    <xf numFmtId="0" fontId="143" fillId="0" borderId="14" applyNumberFormat="0" applyFill="0" applyAlignment="0" applyProtection="0"/>
    <xf numFmtId="0" fontId="64" fillId="0" borderId="0" applyNumberFormat="0" applyFill="0" applyBorder="0" applyAlignment="0" applyProtection="0"/>
    <xf numFmtId="0" fontId="143" fillId="0" borderId="0" applyNumberFormat="0" applyFill="0" applyBorder="0" applyAlignment="0" applyProtection="0"/>
    <xf numFmtId="0" fontId="144" fillId="0" borderId="15" applyNumberFormat="0" applyFill="0" applyAlignment="0" applyProtection="0"/>
    <xf numFmtId="0" fontId="31" fillId="0" borderId="16" applyNumberFormat="0" applyFill="0" applyAlignment="0" applyProtection="0"/>
    <xf numFmtId="0" fontId="145" fillId="0" borderId="15" applyNumberFormat="0" applyFill="0" applyAlignment="0" applyProtection="0"/>
    <xf numFmtId="0" fontId="32" fillId="55" borderId="17" applyNumberFormat="0" applyAlignment="0" applyProtection="0"/>
    <xf numFmtId="0" fontId="32" fillId="55" borderId="17" applyNumberFormat="0" applyAlignment="0" applyProtection="0"/>
    <xf numFmtId="0" fontId="146" fillId="56" borderId="18" applyNumberFormat="0" applyAlignment="0" applyProtection="0"/>
    <xf numFmtId="0" fontId="147" fillId="56" borderId="18" applyNumberFormat="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359">
    <xf numFmtId="0" fontId="0" fillId="0" borderId="0" xfId="0" applyAlignment="1">
      <alignment/>
    </xf>
    <xf numFmtId="44" fontId="2" fillId="0" borderId="19" xfId="1087" applyFont="1" applyBorder="1" applyAlignment="1">
      <alignment vertical="center" shrinkToFit="1"/>
    </xf>
    <xf numFmtId="0" fontId="5" fillId="0" borderId="0" xfId="1152" applyFont="1" applyAlignment="1">
      <alignment vertical="center"/>
      <protection/>
    </xf>
    <xf numFmtId="44" fontId="6" fillId="0" borderId="20" xfId="1087" applyFont="1" applyBorder="1" applyAlignment="1">
      <alignment vertical="center" shrinkToFit="1"/>
    </xf>
    <xf numFmtId="44" fontId="7" fillId="0" borderId="0" xfId="1087" applyFont="1" applyBorder="1" applyAlignment="1">
      <alignment horizontal="center" vertical="center" shrinkToFit="1"/>
    </xf>
    <xf numFmtId="0" fontId="8" fillId="0" borderId="0" xfId="1152" applyFont="1" applyBorder="1" applyAlignment="1">
      <alignment horizontal="center" vertical="center"/>
      <protection/>
    </xf>
    <xf numFmtId="0" fontId="7" fillId="0" borderId="0" xfId="1152" applyFont="1" applyAlignment="1">
      <alignment vertical="center"/>
      <protection/>
    </xf>
    <xf numFmtId="0" fontId="7" fillId="0" borderId="0" xfId="1152" applyFont="1" applyFill="1" applyAlignment="1">
      <alignment vertical="center"/>
      <protection/>
    </xf>
    <xf numFmtId="0" fontId="12" fillId="0" borderId="0" xfId="1152" applyFont="1" applyAlignment="1">
      <alignment vertical="center"/>
      <protection/>
    </xf>
    <xf numFmtId="44" fontId="5" fillId="57" borderId="21" xfId="1087" applyFont="1" applyFill="1" applyBorder="1" applyAlignment="1">
      <alignment vertical="center" shrinkToFit="1"/>
    </xf>
    <xf numFmtId="44" fontId="8" fillId="58" borderId="22" xfId="1087" applyFont="1" applyFill="1" applyBorder="1" applyAlignment="1">
      <alignment horizontal="center" vertical="center" shrinkToFit="1"/>
    </xf>
    <xf numFmtId="0" fontId="7" fillId="58" borderId="22" xfId="1152" applyFont="1" applyFill="1" applyBorder="1" applyAlignment="1">
      <alignment horizontal="center" vertical="center" shrinkToFit="1"/>
      <protection/>
    </xf>
    <xf numFmtId="0" fontId="3" fillId="0" borderId="0" xfId="1152" applyFont="1" applyAlignment="1">
      <alignment vertical="center" shrinkToFit="1"/>
      <protection/>
    </xf>
    <xf numFmtId="44" fontId="14" fillId="59" borderId="23" xfId="1087" applyFont="1" applyFill="1" applyBorder="1" applyAlignment="1">
      <alignment vertical="center" shrinkToFit="1"/>
    </xf>
    <xf numFmtId="44" fontId="8" fillId="58" borderId="24" xfId="1087" applyFont="1" applyFill="1" applyBorder="1" applyAlignment="1">
      <alignment horizontal="center" vertical="center" shrinkToFit="1"/>
    </xf>
    <xf numFmtId="0" fontId="7" fillId="58" borderId="24" xfId="1152" applyFont="1" applyFill="1" applyBorder="1" applyAlignment="1">
      <alignment horizontal="center" vertical="center" shrinkToFit="1"/>
      <protection/>
    </xf>
    <xf numFmtId="0" fontId="3" fillId="0" borderId="23" xfId="1152" applyFont="1" applyBorder="1" applyAlignment="1">
      <alignment vertical="center" shrinkToFit="1"/>
      <protection/>
    </xf>
    <xf numFmtId="0" fontId="7" fillId="0" borderId="25" xfId="1152" applyFont="1" applyFill="1" applyBorder="1" applyAlignment="1">
      <alignment horizontal="center" vertical="center" shrinkToFit="1"/>
      <protection/>
    </xf>
    <xf numFmtId="0" fontId="7" fillId="0" borderId="26" xfId="1152" applyFont="1" applyFill="1" applyBorder="1" applyAlignment="1">
      <alignment horizontal="center" vertical="center" shrinkToFit="1"/>
      <protection/>
    </xf>
    <xf numFmtId="0" fontId="3" fillId="0" borderId="23" xfId="1152" applyFont="1" applyFill="1" applyBorder="1" applyAlignment="1">
      <alignment vertical="center" shrinkToFit="1"/>
      <protection/>
    </xf>
    <xf numFmtId="0" fontId="7" fillId="0" borderId="27" xfId="1152" applyFont="1" applyFill="1" applyBorder="1" applyAlignment="1">
      <alignment horizontal="center" vertical="center" shrinkToFit="1"/>
      <protection/>
    </xf>
    <xf numFmtId="174" fontId="7" fillId="58" borderId="28" xfId="1087" applyNumberFormat="1" applyFont="1" applyFill="1" applyBorder="1" applyAlignment="1">
      <alignment horizontal="center" vertical="center" shrinkToFit="1"/>
    </xf>
    <xf numFmtId="44" fontId="8" fillId="58" borderId="28" xfId="1087" applyFont="1" applyFill="1" applyBorder="1" applyAlignment="1">
      <alignment horizontal="center" vertical="center" shrinkToFit="1"/>
    </xf>
    <xf numFmtId="0" fontId="7" fillId="58" borderId="28" xfId="1152" applyFont="1" applyFill="1" applyBorder="1" applyAlignment="1">
      <alignment horizontal="center" vertical="center" shrinkToFit="1"/>
      <protection/>
    </xf>
    <xf numFmtId="44" fontId="5" fillId="57" borderId="23" xfId="1087" applyFont="1" applyFill="1" applyBorder="1" applyAlignment="1">
      <alignment vertical="center" shrinkToFit="1"/>
    </xf>
    <xf numFmtId="0" fontId="3" fillId="0" borderId="0" xfId="1152" applyFont="1" applyFill="1" applyAlignment="1">
      <alignment vertical="center" shrinkToFit="1"/>
      <protection/>
    </xf>
    <xf numFmtId="44" fontId="17" fillId="16" borderId="23" xfId="1087" applyFont="1" applyFill="1" applyBorder="1" applyAlignment="1">
      <alignment vertical="center" shrinkToFit="1"/>
    </xf>
    <xf numFmtId="0" fontId="3" fillId="58" borderId="23" xfId="1152" applyFont="1" applyFill="1" applyBorder="1" applyAlignment="1">
      <alignment vertical="center" shrinkToFit="1"/>
      <protection/>
    </xf>
    <xf numFmtId="44" fontId="3" fillId="0" borderId="29" xfId="1087" applyFont="1" applyFill="1" applyBorder="1" applyAlignment="1">
      <alignment vertical="center" shrinkToFit="1"/>
    </xf>
    <xf numFmtId="0" fontId="7" fillId="0" borderId="30" xfId="1152" applyFont="1" applyFill="1" applyBorder="1" applyAlignment="1">
      <alignment horizontal="center" vertical="center" shrinkToFit="1"/>
      <protection/>
    </xf>
    <xf numFmtId="44" fontId="6" fillId="0" borderId="0" xfId="1087" applyFont="1" applyAlignment="1">
      <alignment vertical="center" shrinkToFit="1"/>
    </xf>
    <xf numFmtId="44" fontId="7" fillId="0" borderId="0" xfId="1087" applyFont="1" applyAlignment="1">
      <alignment horizontal="center" vertical="center" shrinkToFit="1"/>
    </xf>
    <xf numFmtId="0" fontId="7" fillId="0" borderId="0" xfId="1152" applyFont="1" applyAlignment="1">
      <alignment horizontal="center" vertical="center"/>
      <protection/>
    </xf>
    <xf numFmtId="0" fontId="7" fillId="0" borderId="0" xfId="1152" applyFont="1" applyAlignment="1">
      <alignment horizontal="center" vertical="center" shrinkToFit="1"/>
      <protection/>
    </xf>
    <xf numFmtId="0" fontId="8" fillId="60" borderId="31" xfId="1152" applyNumberFormat="1" applyFont="1" applyFill="1" applyBorder="1" applyAlignment="1">
      <alignment horizontal="center" vertical="center" shrinkToFit="1"/>
      <protection/>
    </xf>
    <xf numFmtId="0" fontId="8" fillId="61" borderId="31" xfId="1152" applyNumberFormat="1" applyFont="1" applyFill="1" applyBorder="1" applyAlignment="1">
      <alignment horizontal="center" vertical="center" shrinkToFit="1"/>
      <protection/>
    </xf>
    <xf numFmtId="0" fontId="8" fillId="60" borderId="31" xfId="1152" applyNumberFormat="1" applyFont="1" applyFill="1" applyBorder="1" applyAlignment="1">
      <alignment horizontal="center" vertical="center" wrapText="1" shrinkToFit="1"/>
      <protection/>
    </xf>
    <xf numFmtId="0" fontId="8" fillId="61" borderId="31" xfId="1152" applyNumberFormat="1" applyFont="1" applyFill="1" applyBorder="1" applyAlignment="1">
      <alignment horizontal="center" vertical="center" wrapText="1" shrinkToFit="1"/>
      <protection/>
    </xf>
    <xf numFmtId="0" fontId="8" fillId="62" borderId="32" xfId="1152" applyNumberFormat="1" applyFont="1" applyFill="1" applyBorder="1" applyAlignment="1">
      <alignment horizontal="center" vertical="center" wrapText="1"/>
      <protection/>
    </xf>
    <xf numFmtId="174" fontId="7" fillId="58" borderId="22" xfId="1087" applyNumberFormat="1" applyFont="1" applyFill="1" applyBorder="1" applyAlignment="1">
      <alignment horizontal="center" vertical="center" shrinkToFit="1"/>
    </xf>
    <xf numFmtId="174" fontId="7" fillId="58" borderId="24" xfId="1087" applyNumberFormat="1" applyFont="1" applyFill="1" applyBorder="1" applyAlignment="1">
      <alignment horizontal="center" vertical="center" shrinkToFit="1"/>
    </xf>
    <xf numFmtId="0" fontId="7" fillId="0" borderId="26" xfId="1152" applyFont="1" applyBorder="1" applyAlignment="1">
      <alignment horizontal="center" vertical="center" shrinkToFit="1"/>
      <protection/>
    </xf>
    <xf numFmtId="0" fontId="148" fillId="0" borderId="33" xfId="1152" applyFont="1" applyFill="1" applyBorder="1" applyAlignment="1">
      <alignment vertical="center" wrapText="1"/>
      <protection/>
    </xf>
    <xf numFmtId="44" fontId="8" fillId="58" borderId="26" xfId="1087" applyFont="1" applyFill="1" applyBorder="1" applyAlignment="1">
      <alignment horizontal="center" vertical="center" shrinkToFit="1"/>
    </xf>
    <xf numFmtId="0" fontId="7" fillId="58" borderId="26" xfId="1152" applyFont="1" applyFill="1" applyBorder="1" applyAlignment="1">
      <alignment horizontal="center" vertical="center" shrinkToFit="1"/>
      <protection/>
    </xf>
    <xf numFmtId="0" fontId="12" fillId="58" borderId="26" xfId="1152" applyFont="1" applyFill="1" applyBorder="1" applyAlignment="1">
      <alignment horizontal="center" vertical="center" shrinkToFit="1"/>
      <protection/>
    </xf>
    <xf numFmtId="0" fontId="7" fillId="0" borderId="34" xfId="1152" applyFont="1" applyFill="1" applyBorder="1" applyAlignment="1">
      <alignment horizontal="center" vertical="center" shrinkToFit="1"/>
      <protection/>
    </xf>
    <xf numFmtId="175" fontId="9" fillId="63" borderId="26" xfId="1152" applyNumberFormat="1" applyFont="1" applyFill="1" applyBorder="1" applyAlignment="1">
      <alignment horizontal="center" vertical="center" shrinkToFit="1"/>
      <protection/>
    </xf>
    <xf numFmtId="175" fontId="9" fillId="63" borderId="34" xfId="1152" applyNumberFormat="1" applyFont="1" applyFill="1" applyBorder="1" applyAlignment="1">
      <alignment horizontal="center" vertical="center" shrinkToFit="1"/>
      <protection/>
    </xf>
    <xf numFmtId="0" fontId="8" fillId="0" borderId="0" xfId="1152" applyFont="1" applyAlignment="1">
      <alignment horizontal="center" vertical="center" shrinkToFit="1"/>
      <protection/>
    </xf>
    <xf numFmtId="0" fontId="12" fillId="0" borderId="35" xfId="1152" applyFont="1" applyBorder="1" applyAlignment="1">
      <alignment horizontal="center" vertical="center"/>
      <protection/>
    </xf>
    <xf numFmtId="0" fontId="12" fillId="0" borderId="0" xfId="1152" applyFont="1" applyAlignment="1">
      <alignment horizontal="center" vertical="center"/>
      <protection/>
    </xf>
    <xf numFmtId="0" fontId="3" fillId="0" borderId="0" xfId="1118" applyFont="1" applyAlignment="1">
      <alignment vertical="center"/>
      <protection/>
    </xf>
    <xf numFmtId="0" fontId="5" fillId="44" borderId="20" xfId="1118" applyFont="1" applyFill="1" applyBorder="1" applyAlignment="1">
      <alignment horizontal="left" vertical="center" indent="1"/>
      <protection/>
    </xf>
    <xf numFmtId="0" fontId="3" fillId="44" borderId="0" xfId="1118" applyFont="1" applyFill="1" applyBorder="1" applyAlignment="1">
      <alignment horizontal="left" vertical="center" indent="1"/>
      <protection/>
    </xf>
    <xf numFmtId="0" fontId="5" fillId="44" borderId="36" xfId="1118" applyFont="1" applyFill="1" applyBorder="1" applyAlignment="1">
      <alignment horizontal="left" vertical="center" indent="1"/>
      <protection/>
    </xf>
    <xf numFmtId="0" fontId="7" fillId="44" borderId="37" xfId="1118" applyFont="1" applyFill="1" applyBorder="1" applyAlignment="1">
      <alignment horizontal="left" vertical="center" indent="1"/>
      <protection/>
    </xf>
    <xf numFmtId="0" fontId="0" fillId="44" borderId="33" xfId="1118" applyFont="1" applyFill="1" applyBorder="1" applyAlignment="1">
      <alignment horizontal="left" vertical="center" wrapText="1"/>
      <protection/>
    </xf>
    <xf numFmtId="0" fontId="7" fillId="44" borderId="24" xfId="1118" applyFont="1" applyFill="1" applyBorder="1" applyAlignment="1">
      <alignment horizontal="left" vertical="center" wrapText="1"/>
      <protection/>
    </xf>
    <xf numFmtId="0" fontId="3" fillId="44" borderId="24" xfId="1118" applyFont="1" applyFill="1" applyBorder="1" applyAlignment="1">
      <alignment horizontal="center" vertical="center" wrapText="1"/>
      <protection/>
    </xf>
    <xf numFmtId="0" fontId="3" fillId="44" borderId="24" xfId="1118" applyFont="1" applyFill="1" applyBorder="1" applyAlignment="1">
      <alignment horizontal="center" vertical="center"/>
      <protection/>
    </xf>
    <xf numFmtId="0" fontId="3" fillId="44" borderId="35" xfId="1118" applyFont="1" applyFill="1" applyBorder="1" applyAlignment="1">
      <alignment vertical="center"/>
      <protection/>
    </xf>
    <xf numFmtId="0" fontId="7" fillId="44" borderId="28" xfId="1118" applyFont="1" applyFill="1" applyBorder="1" applyAlignment="1">
      <alignment vertical="center" wrapText="1"/>
      <protection/>
    </xf>
    <xf numFmtId="0" fontId="3" fillId="0" borderId="0" xfId="1118" applyFont="1" applyFill="1" applyAlignment="1">
      <alignment vertical="center"/>
      <protection/>
    </xf>
    <xf numFmtId="0" fontId="7" fillId="0" borderId="38" xfId="1152" applyFont="1" applyFill="1" applyBorder="1" applyAlignment="1">
      <alignment horizontal="center" vertical="center" shrinkToFit="1"/>
      <protection/>
    </xf>
    <xf numFmtId="44" fontId="5" fillId="0" borderId="19" xfId="1087" applyFont="1" applyBorder="1" applyAlignment="1">
      <alignment vertical="center" shrinkToFit="1"/>
    </xf>
    <xf numFmtId="44" fontId="3" fillId="0" borderId="20" xfId="1087" applyFont="1" applyBorder="1" applyAlignment="1">
      <alignment vertical="center" shrinkToFit="1"/>
    </xf>
    <xf numFmtId="44" fontId="3" fillId="0" borderId="0" xfId="1087" applyFont="1" applyAlignment="1">
      <alignment vertical="center" shrinkToFit="1"/>
    </xf>
    <xf numFmtId="0" fontId="7" fillId="0" borderId="39" xfId="1152" applyFont="1" applyFill="1" applyBorder="1" applyAlignment="1">
      <alignment horizontal="center" vertical="center" wrapText="1"/>
      <protection/>
    </xf>
    <xf numFmtId="0" fontId="7" fillId="0" borderId="40" xfId="1152" applyFont="1" applyFill="1" applyBorder="1" applyAlignment="1">
      <alignment horizontal="center" vertical="center" wrapText="1"/>
      <protection/>
    </xf>
    <xf numFmtId="0" fontId="7" fillId="0" borderId="41" xfId="1152" applyFont="1" applyFill="1" applyBorder="1" applyAlignment="1">
      <alignment horizontal="center" vertical="center" wrapText="1"/>
      <protection/>
    </xf>
    <xf numFmtId="0" fontId="3" fillId="0" borderId="23" xfId="1152" applyFont="1" applyBorder="1" applyAlignment="1">
      <alignment vertical="center" wrapText="1"/>
      <protection/>
    </xf>
    <xf numFmtId="0" fontId="7" fillId="0" borderId="42" xfId="1152" applyFont="1" applyFill="1" applyBorder="1" applyAlignment="1">
      <alignment horizontal="center" vertical="center" wrapText="1"/>
      <protection/>
    </xf>
    <xf numFmtId="0" fontId="1" fillId="0" borderId="23" xfId="1124" applyFont="1" applyBorder="1" applyAlignment="1">
      <alignment vertical="center" shrinkToFit="1"/>
      <protection/>
    </xf>
    <xf numFmtId="0" fontId="7" fillId="0" borderId="0" xfId="1152" applyFont="1" applyBorder="1" applyAlignment="1">
      <alignment horizontal="center" vertical="center" shrinkToFit="1"/>
      <protection/>
    </xf>
    <xf numFmtId="174" fontId="7" fillId="0" borderId="0" xfId="1087" applyNumberFormat="1" applyFont="1" applyBorder="1" applyAlignment="1">
      <alignment horizontal="center" vertical="center" shrinkToFit="1"/>
    </xf>
    <xf numFmtId="174" fontId="7" fillId="0" borderId="0" xfId="1087" applyNumberFormat="1" applyFont="1" applyAlignment="1">
      <alignment horizontal="center" vertical="center" shrinkToFit="1"/>
    </xf>
    <xf numFmtId="175" fontId="9" fillId="0" borderId="0" xfId="1152" applyNumberFormat="1" applyFont="1" applyBorder="1" applyAlignment="1">
      <alignment horizontal="center" vertical="center"/>
      <protection/>
    </xf>
    <xf numFmtId="175" fontId="9" fillId="58" borderId="22" xfId="1152" applyNumberFormat="1" applyFont="1" applyFill="1" applyBorder="1" applyAlignment="1">
      <alignment horizontal="center" vertical="center" shrinkToFit="1"/>
      <protection/>
    </xf>
    <xf numFmtId="0" fontId="7" fillId="58" borderId="43" xfId="1152" applyFont="1" applyFill="1" applyBorder="1" applyAlignment="1">
      <alignment horizontal="center" vertical="center" wrapText="1"/>
      <protection/>
    </xf>
    <xf numFmtId="175" fontId="9" fillId="58" borderId="24" xfId="1152" applyNumberFormat="1" applyFont="1" applyFill="1" applyBorder="1" applyAlignment="1">
      <alignment horizontal="center" vertical="center" shrinkToFit="1"/>
      <protection/>
    </xf>
    <xf numFmtId="0" fontId="7" fillId="58" borderId="44" xfId="1152" applyFont="1" applyFill="1" applyBorder="1" applyAlignment="1">
      <alignment horizontal="center" vertical="center" wrapText="1"/>
      <protection/>
    </xf>
    <xf numFmtId="175" fontId="9" fillId="58" borderId="28" xfId="1152" applyNumberFormat="1" applyFont="1" applyFill="1" applyBorder="1" applyAlignment="1">
      <alignment horizontal="center" vertical="center" shrinkToFit="1"/>
      <protection/>
    </xf>
    <xf numFmtId="0" fontId="7" fillId="58" borderId="45" xfId="1152" applyFont="1" applyFill="1" applyBorder="1" applyAlignment="1">
      <alignment horizontal="center" vertical="center" wrapText="1"/>
      <protection/>
    </xf>
    <xf numFmtId="0" fontId="7" fillId="0" borderId="39" xfId="1152" applyFont="1" applyBorder="1" applyAlignment="1">
      <alignment horizontal="center" vertical="center" wrapText="1"/>
      <protection/>
    </xf>
    <xf numFmtId="175" fontId="9" fillId="0" borderId="0" xfId="1152" applyNumberFormat="1" applyFont="1" applyAlignment="1">
      <alignment horizontal="center" vertical="center"/>
      <protection/>
    </xf>
    <xf numFmtId="0" fontId="7" fillId="0" borderId="0" xfId="1152" applyFont="1" applyAlignment="1">
      <alignment horizontal="center" vertical="center" wrapText="1"/>
      <protection/>
    </xf>
    <xf numFmtId="0" fontId="7" fillId="0" borderId="46" xfId="1152" applyFont="1" applyFill="1" applyBorder="1" applyAlignment="1">
      <alignment horizontal="center" vertical="center" wrapText="1"/>
      <protection/>
    </xf>
    <xf numFmtId="0" fontId="7" fillId="0" borderId="47" xfId="1152" applyFont="1" applyFill="1" applyBorder="1" applyAlignment="1">
      <alignment horizontal="center" vertical="center" wrapText="1"/>
      <protection/>
    </xf>
    <xf numFmtId="0" fontId="7" fillId="0" borderId="39" xfId="1152" applyFont="1" applyFill="1" applyBorder="1" applyAlignment="1">
      <alignment horizontal="center" vertical="center" shrinkToFit="1"/>
      <protection/>
    </xf>
    <xf numFmtId="174" fontId="8" fillId="60" borderId="48" xfId="1152" applyNumberFormat="1" applyFont="1" applyFill="1" applyBorder="1" applyAlignment="1">
      <alignment horizontal="center" vertical="center" shrinkToFit="1"/>
      <protection/>
    </xf>
    <xf numFmtId="0" fontId="12" fillId="0" borderId="49" xfId="1152" applyFont="1" applyBorder="1" applyAlignment="1">
      <alignment vertical="center"/>
      <protection/>
    </xf>
    <xf numFmtId="0" fontId="5" fillId="64" borderId="21" xfId="1152" applyFont="1" applyFill="1" applyBorder="1" applyAlignment="1">
      <alignment horizontal="center" vertical="center" shrinkToFit="1"/>
      <protection/>
    </xf>
    <xf numFmtId="0" fontId="5" fillId="64" borderId="23" xfId="1152" applyFont="1" applyFill="1" applyBorder="1" applyAlignment="1">
      <alignment horizontal="center" vertical="center" shrinkToFit="1"/>
      <protection/>
    </xf>
    <xf numFmtId="0" fontId="149" fillId="0" borderId="23" xfId="1152" applyFont="1" applyBorder="1" applyAlignment="1">
      <alignment vertical="center" wrapText="1" shrinkToFit="1"/>
      <protection/>
    </xf>
    <xf numFmtId="0" fontId="149" fillId="0" borderId="23" xfId="1152" applyFont="1" applyFill="1" applyBorder="1" applyAlignment="1">
      <alignment vertical="center" wrapText="1" shrinkToFit="1"/>
      <protection/>
    </xf>
    <xf numFmtId="0" fontId="5" fillId="64" borderId="23" xfId="1152" applyFont="1" applyFill="1" applyBorder="1" applyAlignment="1">
      <alignment horizontal="left" vertical="center" shrinkToFit="1"/>
      <protection/>
    </xf>
    <xf numFmtId="0" fontId="0" fillId="0" borderId="23" xfId="0" applyFont="1" applyBorder="1" applyAlignment="1">
      <alignment vertical="center" shrinkToFit="1"/>
    </xf>
    <xf numFmtId="174" fontId="7" fillId="0" borderId="50" xfId="1152" applyNumberFormat="1" applyFont="1" applyFill="1" applyBorder="1" applyAlignment="1">
      <alignment horizontal="center" vertical="center" shrinkToFit="1"/>
      <protection/>
    </xf>
    <xf numFmtId="0" fontId="11" fillId="0" borderId="44" xfId="1152" applyFont="1" applyFill="1" applyBorder="1" applyAlignment="1">
      <alignment horizontal="center" vertical="center" wrapText="1"/>
      <protection/>
    </xf>
    <xf numFmtId="176" fontId="40" fillId="63" borderId="31" xfId="1152" applyNumberFormat="1" applyFont="1" applyFill="1" applyBorder="1" applyAlignment="1">
      <alignment horizontal="center" vertical="center" wrapText="1" shrinkToFit="1"/>
      <protection/>
    </xf>
    <xf numFmtId="0" fontId="7" fillId="0" borderId="51" xfId="1152" applyFont="1" applyBorder="1" applyAlignment="1">
      <alignment horizontal="center" vertical="center" wrapText="1"/>
      <protection/>
    </xf>
    <xf numFmtId="0" fontId="41" fillId="0" borderId="0" xfId="1152" applyFont="1" applyAlignment="1">
      <alignment vertical="center"/>
      <protection/>
    </xf>
    <xf numFmtId="44" fontId="8" fillId="62" borderId="49" xfId="1087" applyFont="1" applyFill="1" applyBorder="1" applyAlignment="1">
      <alignment horizontal="center" vertical="center" shrinkToFit="1"/>
    </xf>
    <xf numFmtId="0" fontId="7" fillId="58" borderId="0" xfId="1110" applyFill="1" applyBorder="1" applyAlignment="1">
      <alignment vertical="center"/>
      <protection/>
    </xf>
    <xf numFmtId="0" fontId="7" fillId="0" borderId="0" xfId="1110" applyAlignment="1">
      <alignment vertical="center"/>
      <protection/>
    </xf>
    <xf numFmtId="0" fontId="3" fillId="58" borderId="20" xfId="1110" applyFont="1" applyFill="1" applyBorder="1" applyAlignment="1">
      <alignment vertical="center"/>
      <protection/>
    </xf>
    <xf numFmtId="0" fontId="3" fillId="58" borderId="0" xfId="1110" applyFont="1" applyFill="1" applyBorder="1" applyAlignment="1">
      <alignment vertical="center"/>
      <protection/>
    </xf>
    <xf numFmtId="0" fontId="3" fillId="0" borderId="0" xfId="1110" applyFont="1" applyAlignment="1">
      <alignment vertical="center"/>
      <protection/>
    </xf>
    <xf numFmtId="0" fontId="3" fillId="58" borderId="35" xfId="1110" applyFont="1" applyFill="1" applyBorder="1" applyAlignment="1">
      <alignment horizontal="center" vertical="center"/>
      <protection/>
    </xf>
    <xf numFmtId="0" fontId="5" fillId="0" borderId="33" xfId="1110" applyFont="1" applyBorder="1" applyAlignment="1">
      <alignment horizontal="center" vertical="center"/>
      <protection/>
    </xf>
    <xf numFmtId="0" fontId="5" fillId="0" borderId="44" xfId="1110" applyFont="1" applyBorder="1" applyAlignment="1">
      <alignment horizontal="center" vertical="center"/>
      <protection/>
    </xf>
    <xf numFmtId="17" fontId="17" fillId="65" borderId="19" xfId="1110" applyNumberFormat="1" applyFont="1" applyFill="1" applyBorder="1" applyAlignment="1">
      <alignment vertical="center"/>
      <protection/>
    </xf>
    <xf numFmtId="17" fontId="17" fillId="65" borderId="52" xfId="1110" applyNumberFormat="1" applyFont="1" applyFill="1" applyBorder="1" applyAlignment="1">
      <alignment vertical="center"/>
      <protection/>
    </xf>
    <xf numFmtId="0" fontId="17" fillId="65" borderId="52" xfId="1110" applyFont="1" applyFill="1" applyBorder="1" applyAlignment="1">
      <alignment vertical="center"/>
      <protection/>
    </xf>
    <xf numFmtId="0" fontId="17" fillId="65" borderId="53" xfId="1110" applyFont="1" applyFill="1" applyBorder="1" applyAlignment="1">
      <alignment vertical="center"/>
      <protection/>
    </xf>
    <xf numFmtId="0" fontId="17" fillId="65" borderId="33" xfId="1110" applyFont="1" applyFill="1" applyBorder="1" applyAlignment="1">
      <alignment horizontal="left" vertical="center"/>
      <protection/>
    </xf>
    <xf numFmtId="0" fontId="3" fillId="0" borderId="0" xfId="1110" applyFont="1" applyAlignment="1">
      <alignment horizontal="center" vertical="center"/>
      <protection/>
    </xf>
    <xf numFmtId="44" fontId="17" fillId="16" borderId="54" xfId="1087" applyFont="1" applyFill="1" applyBorder="1" applyAlignment="1">
      <alignment vertical="center" shrinkToFit="1"/>
    </xf>
    <xf numFmtId="174" fontId="7" fillId="58" borderId="0" xfId="1087" applyNumberFormat="1" applyFont="1" applyFill="1" applyBorder="1" applyAlignment="1">
      <alignment horizontal="center" vertical="center" shrinkToFit="1"/>
    </xf>
    <xf numFmtId="44" fontId="8" fillId="58" borderId="0" xfId="1087" applyFont="1" applyFill="1" applyBorder="1" applyAlignment="1">
      <alignment horizontal="center" vertical="center" shrinkToFit="1"/>
    </xf>
    <xf numFmtId="0" fontId="7" fillId="58" borderId="0" xfId="1152" applyFont="1" applyFill="1" applyBorder="1" applyAlignment="1">
      <alignment horizontal="center" vertical="center" shrinkToFit="1"/>
      <protection/>
    </xf>
    <xf numFmtId="175" fontId="9" fillId="58" borderId="0" xfId="1152" applyNumberFormat="1" applyFont="1" applyFill="1" applyBorder="1" applyAlignment="1">
      <alignment horizontal="center" vertical="center" shrinkToFit="1"/>
      <protection/>
    </xf>
    <xf numFmtId="0" fontId="7" fillId="58" borderId="55" xfId="1152" applyFont="1" applyFill="1" applyBorder="1" applyAlignment="1">
      <alignment horizontal="center" vertical="center" wrapText="1"/>
      <protection/>
    </xf>
    <xf numFmtId="44" fontId="17" fillId="16" borderId="56" xfId="1087" applyFont="1" applyFill="1" applyBorder="1" applyAlignment="1">
      <alignment vertical="center" shrinkToFit="1"/>
    </xf>
    <xf numFmtId="0" fontId="3" fillId="0" borderId="21" xfId="1152" applyFont="1" applyBorder="1" applyAlignment="1">
      <alignment vertical="center" shrinkToFit="1"/>
      <protection/>
    </xf>
    <xf numFmtId="0" fontId="150" fillId="0" borderId="0" xfId="1118" applyFont="1" applyAlignment="1">
      <alignment vertical="center"/>
      <protection/>
    </xf>
    <xf numFmtId="0" fontId="3" fillId="44" borderId="35" xfId="0" applyFont="1" applyFill="1" applyBorder="1" applyAlignment="1">
      <alignment vertical="top"/>
    </xf>
    <xf numFmtId="0" fontId="3" fillId="44" borderId="28" xfId="0" applyFont="1" applyFill="1" applyBorder="1" applyAlignment="1">
      <alignment vertical="top"/>
    </xf>
    <xf numFmtId="0" fontId="33" fillId="44" borderId="28" xfId="0" applyFont="1" applyFill="1" applyBorder="1" applyAlignment="1">
      <alignment vertical="top"/>
    </xf>
    <xf numFmtId="0" fontId="3" fillId="44" borderId="45" xfId="0" applyFont="1" applyFill="1" applyBorder="1" applyAlignment="1">
      <alignment vertical="top"/>
    </xf>
    <xf numFmtId="0" fontId="3" fillId="0" borderId="39" xfId="1152" applyFont="1" applyBorder="1" applyAlignment="1">
      <alignment vertical="center" shrinkToFit="1"/>
      <protection/>
    </xf>
    <xf numFmtId="0" fontId="3" fillId="0" borderId="39" xfId="1152" applyFont="1" applyFill="1" applyBorder="1" applyAlignment="1">
      <alignment vertical="center" shrinkToFit="1"/>
      <protection/>
    </xf>
    <xf numFmtId="0" fontId="3" fillId="0" borderId="41" xfId="1152" applyFont="1" applyBorder="1" applyAlignment="1">
      <alignment vertical="center" shrinkToFit="1"/>
      <protection/>
    </xf>
    <xf numFmtId="44" fontId="8" fillId="58" borderId="25" xfId="1087" applyFont="1" applyFill="1" applyBorder="1" applyAlignment="1">
      <alignment horizontal="center" vertical="center" shrinkToFit="1"/>
    </xf>
    <xf numFmtId="0" fontId="7" fillId="58" borderId="25" xfId="1152" applyFont="1" applyFill="1" applyBorder="1" applyAlignment="1">
      <alignment horizontal="center" vertical="center" shrinkToFit="1"/>
      <protection/>
    </xf>
    <xf numFmtId="175" fontId="9" fillId="58" borderId="25" xfId="1152" applyNumberFormat="1" applyFont="1" applyFill="1" applyBorder="1" applyAlignment="1">
      <alignment horizontal="center" vertical="center" shrinkToFit="1"/>
      <protection/>
    </xf>
    <xf numFmtId="0" fontId="13" fillId="60" borderId="31" xfId="1152" applyNumberFormat="1" applyFont="1" applyFill="1" applyBorder="1" applyAlignment="1">
      <alignment horizontal="center" vertical="center" shrinkToFit="1"/>
      <protection/>
    </xf>
    <xf numFmtId="0" fontId="13" fillId="61" borderId="31" xfId="1152" applyNumberFormat="1" applyFont="1" applyFill="1" applyBorder="1" applyAlignment="1">
      <alignment horizontal="center" vertical="center" shrinkToFit="1"/>
      <protection/>
    </xf>
    <xf numFmtId="0" fontId="13" fillId="60" borderId="31" xfId="1152" applyNumberFormat="1" applyFont="1" applyFill="1" applyBorder="1" applyAlignment="1">
      <alignment horizontal="center" vertical="center" wrapText="1" shrinkToFit="1"/>
      <protection/>
    </xf>
    <xf numFmtId="176" fontId="48" fillId="63" borderId="31" xfId="1152" applyNumberFormat="1" applyFont="1" applyFill="1" applyBorder="1" applyAlignment="1">
      <alignment horizontal="center" vertical="center" wrapText="1" shrinkToFit="1"/>
      <protection/>
    </xf>
    <xf numFmtId="0" fontId="13" fillId="62" borderId="57" xfId="1152" applyNumberFormat="1" applyFont="1" applyFill="1" applyBorder="1" applyAlignment="1">
      <alignment horizontal="center" vertical="center" wrapText="1" shrinkToFit="1"/>
      <protection/>
    </xf>
    <xf numFmtId="0" fontId="13" fillId="66" borderId="32" xfId="1152" applyFont="1" applyFill="1" applyBorder="1" applyAlignment="1">
      <alignment horizontal="center" vertical="center" shrinkToFit="1"/>
      <protection/>
    </xf>
    <xf numFmtId="0" fontId="33" fillId="0" borderId="0" xfId="1152" applyFont="1" applyAlignment="1">
      <alignment horizontal="center" vertical="center" shrinkToFit="1"/>
      <protection/>
    </xf>
    <xf numFmtId="174" fontId="7" fillId="65" borderId="58" xfId="1152" applyNumberFormat="1" applyFont="1" applyFill="1" applyBorder="1" applyAlignment="1">
      <alignment horizontal="center" vertical="center" shrinkToFit="1"/>
      <protection/>
    </xf>
    <xf numFmtId="0" fontId="7" fillId="65" borderId="26" xfId="1152" applyFont="1" applyFill="1" applyBorder="1" applyAlignment="1">
      <alignment horizontal="center" vertical="center" shrinkToFit="1"/>
      <protection/>
    </xf>
    <xf numFmtId="175" fontId="9" fillId="65" borderId="26" xfId="1152" applyNumberFormat="1" applyFont="1" applyFill="1" applyBorder="1" applyAlignment="1">
      <alignment horizontal="center" vertical="center" shrinkToFit="1"/>
      <protection/>
    </xf>
    <xf numFmtId="44" fontId="8" fillId="65" borderId="26" xfId="1087" applyFont="1" applyFill="1" applyBorder="1" applyAlignment="1">
      <alignment horizontal="center" vertical="center" shrinkToFit="1"/>
    </xf>
    <xf numFmtId="0" fontId="12" fillId="65" borderId="26" xfId="1152" applyFont="1" applyFill="1" applyBorder="1" applyAlignment="1">
      <alignment horizontal="center" vertical="center" shrinkToFit="1"/>
      <protection/>
    </xf>
    <xf numFmtId="0" fontId="3" fillId="65" borderId="39" xfId="1152" applyFont="1" applyFill="1" applyBorder="1" applyAlignment="1">
      <alignment vertical="center" shrinkToFit="1"/>
      <protection/>
    </xf>
    <xf numFmtId="0" fontId="7" fillId="0" borderId="55" xfId="1152" applyFont="1" applyBorder="1" applyAlignment="1">
      <alignment horizontal="center" vertical="center" wrapText="1"/>
      <protection/>
    </xf>
    <xf numFmtId="0" fontId="5" fillId="0" borderId="43" xfId="1152" applyFont="1" applyBorder="1" applyAlignment="1">
      <alignment vertical="center"/>
      <protection/>
    </xf>
    <xf numFmtId="0" fontId="5" fillId="0" borderId="55" xfId="1152" applyFont="1" applyBorder="1" applyAlignment="1">
      <alignment vertical="center"/>
      <protection/>
    </xf>
    <xf numFmtId="0" fontId="7" fillId="0" borderId="55" xfId="1152" applyFont="1" applyFill="1" applyBorder="1" applyAlignment="1">
      <alignment vertical="center"/>
      <protection/>
    </xf>
    <xf numFmtId="44" fontId="33" fillId="62" borderId="49" xfId="1087" applyFont="1" applyFill="1" applyBorder="1" applyAlignment="1">
      <alignment horizontal="center" vertical="center" shrinkToFit="1"/>
    </xf>
    <xf numFmtId="0" fontId="7" fillId="0" borderId="0" xfId="1152" applyFont="1" applyFill="1" applyBorder="1" applyAlignment="1">
      <alignment horizontal="center" vertical="center" shrinkToFit="1"/>
      <protection/>
    </xf>
    <xf numFmtId="0" fontId="7" fillId="0" borderId="55" xfId="1152" applyFont="1" applyFill="1" applyBorder="1" applyAlignment="1">
      <alignment horizontal="center" vertical="center" wrapText="1"/>
      <protection/>
    </xf>
    <xf numFmtId="0" fontId="3" fillId="0" borderId="23" xfId="0" applyFont="1" applyBorder="1" applyAlignment="1">
      <alignment vertical="center" shrinkToFit="1"/>
    </xf>
    <xf numFmtId="44" fontId="14" fillId="59" borderId="56" xfId="1087" applyFont="1" applyFill="1" applyBorder="1" applyAlignment="1">
      <alignment vertical="center" shrinkToFit="1"/>
    </xf>
    <xf numFmtId="0" fontId="7" fillId="0" borderId="34" xfId="0" applyFont="1" applyBorder="1" applyAlignment="1">
      <alignment horizontal="center" vertical="center" wrapText="1" shrinkToFit="1"/>
    </xf>
    <xf numFmtId="0" fontId="3" fillId="0" borderId="52" xfId="1152" applyFont="1" applyBorder="1" applyAlignment="1">
      <alignment vertical="center" shrinkToFit="1"/>
      <protection/>
    </xf>
    <xf numFmtId="44" fontId="14" fillId="59" borderId="54" xfId="1087" applyFont="1" applyFill="1" applyBorder="1" applyAlignment="1">
      <alignment vertical="center" shrinkToFit="1"/>
    </xf>
    <xf numFmtId="0" fontId="3" fillId="0" borderId="29" xfId="1152" applyFont="1" applyBorder="1" applyAlignment="1">
      <alignment vertical="center" shrinkToFit="1"/>
      <protection/>
    </xf>
    <xf numFmtId="0" fontId="110" fillId="0" borderId="0" xfId="0" applyFont="1" applyFill="1" applyAlignment="1">
      <alignment vertical="center"/>
    </xf>
    <xf numFmtId="0" fontId="0" fillId="0" borderId="0" xfId="0" applyAlignment="1">
      <alignment vertical="center"/>
    </xf>
    <xf numFmtId="0" fontId="3" fillId="58" borderId="52" xfId="1152" applyFont="1" applyFill="1" applyBorder="1" applyAlignment="1">
      <alignment vertical="center" shrinkToFit="1"/>
      <protection/>
    </xf>
    <xf numFmtId="0" fontId="7" fillId="65" borderId="39" xfId="1152" applyFont="1" applyFill="1" applyBorder="1" applyAlignment="1">
      <alignment horizontal="center" vertical="center" wrapText="1"/>
      <protection/>
    </xf>
    <xf numFmtId="0" fontId="118" fillId="0" borderId="23" xfId="1152" applyFont="1" applyBorder="1" applyAlignment="1">
      <alignment vertical="center" wrapText="1" shrinkToFit="1"/>
      <protection/>
    </xf>
    <xf numFmtId="0" fontId="3" fillId="0" borderId="59" xfId="1152" applyFont="1" applyBorder="1" applyAlignment="1">
      <alignment vertical="center" shrinkToFit="1"/>
      <protection/>
    </xf>
    <xf numFmtId="0" fontId="3" fillId="0" borderId="40" xfId="1152" applyFont="1" applyBorder="1" applyAlignment="1">
      <alignment vertical="center" shrinkToFit="1"/>
      <protection/>
    </xf>
    <xf numFmtId="44" fontId="5" fillId="67" borderId="21" xfId="1087" applyFont="1" applyFill="1" applyBorder="1" applyAlignment="1">
      <alignment horizontal="center" vertical="center" shrinkToFit="1"/>
    </xf>
    <xf numFmtId="0" fontId="3" fillId="68" borderId="60" xfId="1152" applyFont="1" applyFill="1" applyBorder="1" applyAlignment="1">
      <alignment vertical="center" shrinkToFit="1"/>
      <protection/>
    </xf>
    <xf numFmtId="0" fontId="8" fillId="0" borderId="26" xfId="1152" applyFont="1" applyFill="1" applyBorder="1" applyAlignment="1">
      <alignment horizontal="center" vertical="center" shrinkToFit="1"/>
      <protection/>
    </xf>
    <xf numFmtId="44" fontId="5" fillId="67" borderId="54" xfId="1087" applyFont="1" applyFill="1" applyBorder="1" applyAlignment="1">
      <alignment horizontal="center" vertical="center" shrinkToFit="1"/>
    </xf>
    <xf numFmtId="0" fontId="3" fillId="68" borderId="60" xfId="1152" applyFont="1" applyFill="1" applyBorder="1" applyAlignment="1">
      <alignment vertical="center" shrinkToFit="1"/>
      <protection/>
    </xf>
    <xf numFmtId="0" fontId="3" fillId="44" borderId="26" xfId="1118" applyFont="1" applyFill="1" applyBorder="1" applyAlignment="1">
      <alignment horizontal="left" vertical="center" indent="1"/>
      <protection/>
    </xf>
    <xf numFmtId="0" fontId="151" fillId="0" borderId="23" xfId="1152" applyFont="1" applyBorder="1" applyAlignment="1">
      <alignment vertical="center" shrinkToFit="1"/>
      <protection/>
    </xf>
    <xf numFmtId="0" fontId="152" fillId="0" borderId="26" xfId="1152" applyFont="1" applyFill="1" applyBorder="1" applyAlignment="1">
      <alignment horizontal="left" vertical="center" shrinkToFit="1"/>
      <protection/>
    </xf>
    <xf numFmtId="0" fontId="3" fillId="0" borderId="60" xfId="1152" applyFont="1" applyFill="1" applyBorder="1" applyAlignment="1">
      <alignment vertical="center" shrinkToFit="1"/>
      <protection/>
    </xf>
    <xf numFmtId="0" fontId="151" fillId="0" borderId="61" xfId="1110" applyFont="1" applyBorder="1" applyAlignment="1">
      <alignment vertical="center"/>
      <protection/>
    </xf>
    <xf numFmtId="49" fontId="151" fillId="0" borderId="39" xfId="1110" applyNumberFormat="1" applyFont="1" applyBorder="1" applyAlignment="1">
      <alignment vertical="center"/>
      <protection/>
    </xf>
    <xf numFmtId="0" fontId="151" fillId="0" borderId="26" xfId="1110" applyFont="1" applyBorder="1" applyAlignment="1">
      <alignment vertical="center"/>
      <protection/>
    </xf>
    <xf numFmtId="0" fontId="151" fillId="0" borderId="37" xfId="1110" applyFont="1" applyBorder="1" applyAlignment="1">
      <alignment vertical="center" wrapText="1"/>
      <protection/>
    </xf>
    <xf numFmtId="17" fontId="152" fillId="0" borderId="36" xfId="1110" applyNumberFormat="1" applyFont="1" applyBorder="1" applyAlignment="1">
      <alignment vertical="center" wrapText="1"/>
      <protection/>
    </xf>
    <xf numFmtId="17" fontId="153" fillId="0" borderId="62" xfId="1110" applyNumberFormat="1" applyFont="1" applyBorder="1" applyAlignment="1">
      <alignment vertical="center" wrapText="1"/>
      <protection/>
    </xf>
    <xf numFmtId="0" fontId="3" fillId="0" borderId="52" xfId="1152" applyFont="1" applyFill="1" applyBorder="1" applyAlignment="1">
      <alignment vertical="center" shrinkToFit="1"/>
      <protection/>
    </xf>
    <xf numFmtId="0" fontId="0" fillId="0" borderId="0" xfId="0" applyFill="1" applyAlignment="1">
      <alignment vertical="center" wrapText="1"/>
    </xf>
    <xf numFmtId="0" fontId="3" fillId="0" borderId="23" xfId="1152" applyFont="1" applyFill="1" applyBorder="1" applyAlignment="1">
      <alignment vertical="center" shrinkToFit="1"/>
      <protection/>
    </xf>
    <xf numFmtId="0" fontId="7" fillId="0" borderId="28" xfId="1152" applyFont="1" applyFill="1" applyBorder="1" applyAlignment="1">
      <alignment horizontal="center" vertical="center" shrinkToFit="1"/>
      <protection/>
    </xf>
    <xf numFmtId="0" fontId="7" fillId="0" borderId="25" xfId="1152" applyFont="1" applyFill="1" applyBorder="1" applyAlignment="1">
      <alignment horizontal="center" vertical="center" wrapText="1" shrinkToFit="1"/>
      <protection/>
    </xf>
    <xf numFmtId="0" fontId="3" fillId="0" borderId="21" xfId="1152" applyFont="1" applyFill="1" applyBorder="1" applyAlignment="1">
      <alignment vertical="center" shrinkToFit="1"/>
      <protection/>
    </xf>
    <xf numFmtId="0" fontId="3" fillId="0" borderId="54" xfId="1152" applyFont="1" applyFill="1" applyBorder="1" applyAlignment="1">
      <alignment vertical="center" shrinkToFit="1"/>
      <protection/>
    </xf>
    <xf numFmtId="0" fontId="7" fillId="0" borderId="26" xfId="0" applyFont="1" applyFill="1" applyBorder="1" applyAlignment="1">
      <alignment horizontal="center" vertical="center" wrapText="1" shrinkToFit="1"/>
    </xf>
    <xf numFmtId="174" fontId="7" fillId="0" borderId="22" xfId="1087" applyNumberFormat="1" applyFont="1" applyBorder="1" applyAlignment="1">
      <alignment horizontal="left" vertical="center" shrinkToFit="1"/>
    </xf>
    <xf numFmtId="174" fontId="7" fillId="0" borderId="0" xfId="1087" applyNumberFormat="1" applyFont="1" applyBorder="1" applyAlignment="1">
      <alignment horizontal="left" vertical="center" shrinkToFit="1"/>
    </xf>
    <xf numFmtId="0" fontId="11" fillId="0" borderId="0" xfId="1152" applyFont="1" applyFill="1" applyBorder="1" applyAlignment="1">
      <alignment horizontal="left" vertical="center" wrapText="1"/>
      <protection/>
    </xf>
    <xf numFmtId="174" fontId="33" fillId="60" borderId="63" xfId="1152" applyNumberFormat="1" applyFont="1" applyFill="1" applyBorder="1" applyAlignment="1">
      <alignment horizontal="left" vertical="center" shrinkToFit="1"/>
      <protection/>
    </xf>
    <xf numFmtId="174" fontId="7" fillId="58" borderId="62" xfId="1087" applyNumberFormat="1" applyFont="1" applyFill="1" applyBorder="1" applyAlignment="1">
      <alignment horizontal="left" vertical="center" shrinkToFit="1"/>
    </xf>
    <xf numFmtId="174" fontId="7" fillId="0" borderId="37" xfId="1152" applyNumberFormat="1" applyFont="1" applyFill="1" applyBorder="1" applyAlignment="1">
      <alignment horizontal="left" vertical="center" shrinkToFit="1"/>
      <protection/>
    </xf>
    <xf numFmtId="174" fontId="7" fillId="65" borderId="37" xfId="1152" applyNumberFormat="1" applyFont="1" applyFill="1" applyBorder="1" applyAlignment="1">
      <alignment horizontal="left" vertical="center" shrinkToFit="1"/>
      <protection/>
    </xf>
    <xf numFmtId="174" fontId="7" fillId="58" borderId="37" xfId="1087" applyNumberFormat="1" applyFont="1" applyFill="1" applyBorder="1" applyAlignment="1">
      <alignment horizontal="left" vertical="center" shrinkToFit="1"/>
    </xf>
    <xf numFmtId="174" fontId="7" fillId="58" borderId="28" xfId="1087" applyNumberFormat="1" applyFont="1" applyFill="1" applyBorder="1" applyAlignment="1">
      <alignment horizontal="left" vertical="center" shrinkToFit="1"/>
    </xf>
    <xf numFmtId="174" fontId="7" fillId="0" borderId="50" xfId="1152" applyNumberFormat="1" applyFont="1" applyFill="1" applyBorder="1" applyAlignment="1">
      <alignment horizontal="left" vertical="center" shrinkToFit="1"/>
      <protection/>
    </xf>
    <xf numFmtId="174" fontId="7" fillId="0" borderId="0" xfId="1087" applyNumberFormat="1" applyFont="1" applyAlignment="1">
      <alignment horizontal="left" vertical="center" shrinkToFit="1"/>
    </xf>
    <xf numFmtId="0" fontId="9" fillId="0" borderId="22" xfId="1152" applyFont="1" applyBorder="1" applyAlignment="1">
      <alignment horizontal="center" vertical="center" wrapText="1"/>
      <protection/>
    </xf>
    <xf numFmtId="0" fontId="9" fillId="0" borderId="22" xfId="1152" applyFont="1" applyBorder="1" applyAlignment="1">
      <alignment horizontal="center" vertical="center"/>
      <protection/>
    </xf>
    <xf numFmtId="0" fontId="85" fillId="0" borderId="22" xfId="1152" applyFont="1" applyFill="1" applyBorder="1" applyAlignment="1">
      <alignment horizontal="center" vertical="center" wrapText="1"/>
      <protection/>
    </xf>
    <xf numFmtId="0" fontId="85" fillId="0" borderId="0" xfId="1152" applyFont="1" applyFill="1" applyBorder="1" applyAlignment="1">
      <alignment horizontal="center" vertical="center" wrapText="1"/>
      <protection/>
    </xf>
    <xf numFmtId="0" fontId="7" fillId="0" borderId="27" xfId="1152" applyFont="1" applyBorder="1" applyAlignment="1">
      <alignment horizontal="center" vertical="center" shrinkToFit="1"/>
      <protection/>
    </xf>
    <xf numFmtId="174" fontId="7" fillId="0" borderId="37" xfId="1087" applyNumberFormat="1" applyFont="1" applyFill="1" applyBorder="1" applyAlignment="1">
      <alignment horizontal="left" vertical="center" shrinkToFit="1"/>
    </xf>
    <xf numFmtId="0" fontId="7" fillId="0" borderId="26" xfId="1152" applyFont="1" applyFill="1" applyBorder="1" applyAlignment="1">
      <alignment horizontal="center" vertical="center" wrapText="1"/>
      <protection/>
    </xf>
    <xf numFmtId="0" fontId="16" fillId="0" borderId="26" xfId="1152" applyFont="1" applyBorder="1" applyAlignment="1">
      <alignment horizontal="center" vertical="center" wrapText="1" shrinkToFit="1"/>
      <protection/>
    </xf>
    <xf numFmtId="0" fontId="7" fillId="58" borderId="26" xfId="1152" applyFont="1" applyFill="1" applyBorder="1" applyAlignment="1">
      <alignment horizontal="center" vertical="center" wrapText="1"/>
      <protection/>
    </xf>
    <xf numFmtId="174" fontId="7" fillId="0" borderId="64" xfId="1152" applyNumberFormat="1" applyFont="1" applyFill="1" applyBorder="1" applyAlignment="1">
      <alignment horizontal="left" vertical="center" shrinkToFit="1"/>
      <protection/>
    </xf>
    <xf numFmtId="175" fontId="9" fillId="63" borderId="27" xfId="1152" applyNumberFormat="1" applyFont="1" applyFill="1" applyBorder="1" applyAlignment="1">
      <alignment horizontal="center" vertical="center" shrinkToFit="1"/>
      <protection/>
    </xf>
    <xf numFmtId="174" fontId="7" fillId="0" borderId="36" xfId="1152" applyNumberFormat="1" applyFont="1" applyFill="1" applyBorder="1" applyAlignment="1">
      <alignment horizontal="left" vertical="center" shrinkToFit="1"/>
      <protection/>
    </xf>
    <xf numFmtId="0" fontId="6" fillId="0" borderId="38" xfId="1152" applyFont="1" applyFill="1" applyBorder="1" applyAlignment="1">
      <alignment horizontal="center" vertical="center" wrapText="1" shrinkToFit="1"/>
      <protection/>
    </xf>
    <xf numFmtId="175" fontId="9" fillId="63" borderId="38" xfId="1152" applyNumberFormat="1" applyFont="1" applyFill="1" applyBorder="1" applyAlignment="1">
      <alignment horizontal="center" vertical="center" shrinkToFit="1"/>
      <protection/>
    </xf>
    <xf numFmtId="0" fontId="6" fillId="0" borderId="26" xfId="1152" applyFont="1" applyFill="1" applyBorder="1" applyAlignment="1">
      <alignment horizontal="center" vertical="center" wrapText="1" shrinkToFit="1"/>
      <protection/>
    </xf>
    <xf numFmtId="0" fontId="8" fillId="0" borderId="22" xfId="1152" applyFont="1" applyBorder="1" applyAlignment="1">
      <alignment horizontal="center" vertical="center" wrapText="1"/>
      <protection/>
    </xf>
    <xf numFmtId="0" fontId="8" fillId="0" borderId="43" xfId="1152" applyFont="1" applyBorder="1" applyAlignment="1">
      <alignment horizontal="center" vertical="center" wrapText="1"/>
      <protection/>
    </xf>
    <xf numFmtId="0" fontId="11" fillId="0" borderId="24" xfId="1152" applyFont="1" applyFill="1" applyBorder="1" applyAlignment="1">
      <alignment horizontal="center" vertical="center" wrapText="1"/>
      <protection/>
    </xf>
    <xf numFmtId="0" fontId="85" fillId="0" borderId="24" xfId="1152" applyFont="1" applyFill="1" applyBorder="1" applyAlignment="1">
      <alignment horizontal="center" vertical="center" wrapText="1"/>
      <protection/>
    </xf>
    <xf numFmtId="0" fontId="7" fillId="0" borderId="65" xfId="1152" applyFont="1" applyFill="1" applyBorder="1" applyAlignment="1">
      <alignment horizontal="center" vertical="center" wrapText="1" shrinkToFit="1"/>
      <protection/>
    </xf>
    <xf numFmtId="0" fontId="7" fillId="0" borderId="25" xfId="0" applyFont="1" applyFill="1" applyBorder="1" applyAlignment="1">
      <alignment horizontal="center" vertical="center" wrapText="1" shrinkToFit="1"/>
    </xf>
    <xf numFmtId="0" fontId="7" fillId="0" borderId="66" xfId="1152" applyFont="1" applyFill="1" applyBorder="1" applyAlignment="1">
      <alignment horizontal="center" vertical="center" wrapText="1" shrinkToFit="1"/>
      <protection/>
    </xf>
    <xf numFmtId="0" fontId="7" fillId="0" borderId="66" xfId="1152" applyFont="1" applyFill="1" applyBorder="1" applyAlignment="1">
      <alignment horizontal="center" vertical="center" shrinkToFit="1"/>
      <protection/>
    </xf>
    <xf numFmtId="0" fontId="7" fillId="0" borderId="26" xfId="1152" applyFont="1" applyFill="1" applyBorder="1" applyAlignment="1">
      <alignment horizontal="center" vertical="center"/>
      <protection/>
    </xf>
    <xf numFmtId="0" fontId="7" fillId="0" borderId="67" xfId="1152" applyFont="1" applyFill="1" applyBorder="1" applyAlignment="1">
      <alignment horizontal="center" vertical="center" shrinkToFit="1"/>
      <protection/>
    </xf>
    <xf numFmtId="0" fontId="7" fillId="0" borderId="68" xfId="0" applyFont="1" applyFill="1" applyBorder="1" applyAlignment="1">
      <alignment horizontal="center" vertical="center" wrapText="1" shrinkToFit="1"/>
    </xf>
    <xf numFmtId="0" fontId="7" fillId="0" borderId="69" xfId="1152" applyFont="1" applyBorder="1" applyAlignment="1">
      <alignment horizontal="center" vertical="center" shrinkToFit="1"/>
      <protection/>
    </xf>
    <xf numFmtId="174" fontId="7" fillId="0" borderId="36" xfId="1152" applyNumberFormat="1" applyFont="1" applyFill="1" applyBorder="1" applyAlignment="1">
      <alignment horizontal="center" vertical="center" shrinkToFit="1"/>
      <protection/>
    </xf>
    <xf numFmtId="174" fontId="7" fillId="0" borderId="37" xfId="1152" applyNumberFormat="1" applyFont="1" applyFill="1" applyBorder="1" applyAlignment="1">
      <alignment horizontal="center" vertical="center" shrinkToFit="1"/>
      <protection/>
    </xf>
    <xf numFmtId="0" fontId="7" fillId="0" borderId="26" xfId="1152" applyFont="1" applyFill="1" applyBorder="1" applyAlignment="1">
      <alignment horizontal="center" vertical="center" wrapText="1" shrinkToFit="1"/>
      <protection/>
    </xf>
    <xf numFmtId="0" fontId="7" fillId="0" borderId="34" xfId="1152" applyFont="1" applyFill="1" applyBorder="1" applyAlignment="1">
      <alignment horizontal="center" vertical="center" wrapText="1" shrinkToFit="1"/>
      <protection/>
    </xf>
    <xf numFmtId="174" fontId="7" fillId="0" borderId="58" xfId="1152" applyNumberFormat="1" applyFont="1" applyFill="1" applyBorder="1" applyAlignment="1">
      <alignment horizontal="center" vertical="center" shrinkToFit="1"/>
      <protection/>
    </xf>
    <xf numFmtId="0" fontId="7" fillId="0" borderId="58" xfId="1152" applyFont="1" applyFill="1" applyBorder="1" applyAlignment="1">
      <alignment horizontal="center" vertical="center" shrinkToFit="1"/>
      <protection/>
    </xf>
    <xf numFmtId="0" fontId="7" fillId="0" borderId="25" xfId="0" applyFont="1" applyBorder="1" applyAlignment="1">
      <alignment horizontal="center" vertical="center" wrapText="1" shrinkToFit="1"/>
    </xf>
    <xf numFmtId="186" fontId="9" fillId="63" borderId="26" xfId="1152" applyNumberFormat="1" applyFont="1" applyFill="1" applyBorder="1" applyAlignment="1">
      <alignment horizontal="center" vertical="center" shrinkToFit="1"/>
      <protection/>
    </xf>
    <xf numFmtId="174" fontId="7" fillId="0" borderId="0" xfId="1152" applyNumberFormat="1" applyFont="1" applyFill="1" applyBorder="1" applyAlignment="1">
      <alignment horizontal="center" vertical="center" shrinkToFit="1"/>
      <protection/>
    </xf>
    <xf numFmtId="186" fontId="9" fillId="63" borderId="0" xfId="1152" applyNumberFormat="1" applyFont="1" applyFill="1" applyBorder="1" applyAlignment="1">
      <alignment horizontal="center" vertical="center" shrinkToFit="1"/>
      <protection/>
    </xf>
    <xf numFmtId="174" fontId="7" fillId="58" borderId="58" xfId="1152" applyNumberFormat="1" applyFont="1" applyFill="1" applyBorder="1" applyAlignment="1">
      <alignment horizontal="center" vertical="center" shrinkToFit="1"/>
      <protection/>
    </xf>
    <xf numFmtId="0" fontId="7" fillId="0" borderId="0" xfId="1152" applyFont="1" applyFill="1" applyAlignment="1">
      <alignment horizontal="center" vertical="center" shrinkToFit="1"/>
      <protection/>
    </xf>
    <xf numFmtId="175" fontId="9" fillId="63" borderId="0" xfId="1152" applyNumberFormat="1" applyFont="1" applyFill="1" applyBorder="1" applyAlignment="1">
      <alignment horizontal="center" vertical="center" shrinkToFit="1"/>
      <protection/>
    </xf>
    <xf numFmtId="0" fontId="7" fillId="0" borderId="58" xfId="1152" applyNumberFormat="1" applyFont="1" applyFill="1" applyBorder="1" applyAlignment="1">
      <alignment horizontal="center" vertical="center" shrinkToFit="1"/>
      <protection/>
    </xf>
    <xf numFmtId="0" fontId="7" fillId="0" borderId="0" xfId="1152" applyNumberFormat="1" applyFont="1" applyFill="1" applyBorder="1" applyAlignment="1">
      <alignment horizontal="center" vertical="center" shrinkToFit="1"/>
      <protection/>
    </xf>
    <xf numFmtId="174" fontId="7" fillId="0" borderId="70" xfId="1152" applyNumberFormat="1" applyFont="1" applyFill="1" applyBorder="1" applyAlignment="1">
      <alignment horizontal="center" vertical="center" shrinkToFit="1"/>
      <protection/>
    </xf>
    <xf numFmtId="174" fontId="7" fillId="0" borderId="71" xfId="1152" applyNumberFormat="1" applyFont="1" applyFill="1" applyBorder="1" applyAlignment="1">
      <alignment horizontal="center" vertical="center" shrinkToFit="1"/>
      <protection/>
    </xf>
    <xf numFmtId="49" fontId="7" fillId="0" borderId="58" xfId="1152" applyNumberFormat="1" applyFont="1" applyFill="1" applyBorder="1" applyAlignment="1">
      <alignment horizontal="center" vertical="center" shrinkToFit="1"/>
      <protection/>
    </xf>
    <xf numFmtId="174" fontId="7" fillId="58" borderId="37" xfId="1152" applyNumberFormat="1" applyFont="1" applyFill="1" applyBorder="1" applyAlignment="1">
      <alignment horizontal="center" vertical="center" shrinkToFit="1"/>
      <protection/>
    </xf>
    <xf numFmtId="174" fontId="7" fillId="0" borderId="72" xfId="1087" applyNumberFormat="1" applyFont="1" applyFill="1" applyBorder="1" applyAlignment="1">
      <alignment horizontal="center" vertical="center" shrinkToFit="1"/>
    </xf>
    <xf numFmtId="44" fontId="7" fillId="0" borderId="30" xfId="1087" applyFont="1" applyFill="1" applyBorder="1" applyAlignment="1">
      <alignment horizontal="center" vertical="center" shrinkToFit="1"/>
    </xf>
    <xf numFmtId="174" fontId="7" fillId="0" borderId="37" xfId="1152" applyNumberFormat="1" applyFont="1" applyFill="1" applyBorder="1" applyAlignment="1">
      <alignment horizontal="center" vertical="center" wrapText="1" shrinkToFit="1"/>
      <protection/>
    </xf>
    <xf numFmtId="0" fontId="5" fillId="44" borderId="35" xfId="1118" applyFont="1" applyFill="1" applyBorder="1" applyAlignment="1">
      <alignment horizontal="left" vertical="center" wrapText="1"/>
      <protection/>
    </xf>
    <xf numFmtId="0" fontId="3" fillId="0" borderId="28" xfId="1118" applyFont="1" applyBorder="1" applyAlignment="1">
      <alignment vertical="center"/>
      <protection/>
    </xf>
    <xf numFmtId="0" fontId="3" fillId="0" borderId="45" xfId="1118" applyFont="1" applyBorder="1" applyAlignment="1">
      <alignment vertical="center"/>
      <protection/>
    </xf>
    <xf numFmtId="0" fontId="42" fillId="62" borderId="73" xfId="1118" applyFont="1" applyFill="1" applyBorder="1" applyAlignment="1">
      <alignment horizontal="center" vertical="center" textRotation="255" wrapText="1"/>
      <protection/>
    </xf>
    <xf numFmtId="0" fontId="42" fillId="62" borderId="59" xfId="1118" applyFont="1" applyFill="1" applyBorder="1" applyAlignment="1">
      <alignment horizontal="center" vertical="center" textRotation="255" wrapText="1"/>
      <protection/>
    </xf>
    <xf numFmtId="0" fontId="36" fillId="62" borderId="19" xfId="1118" applyFont="1" applyFill="1" applyBorder="1" applyAlignment="1">
      <alignment horizontal="left" vertical="center" wrapText="1" shrinkToFit="1"/>
      <protection/>
    </xf>
    <xf numFmtId="0" fontId="154" fillId="62" borderId="22" xfId="1118" applyFont="1" applyFill="1" applyBorder="1" applyAlignment="1">
      <alignment horizontal="left" vertical="center" shrinkToFit="1"/>
      <protection/>
    </xf>
    <xf numFmtId="0" fontId="154" fillId="62" borderId="43" xfId="1118" applyFont="1" applyFill="1" applyBorder="1" applyAlignment="1">
      <alignment horizontal="left" vertical="center" shrinkToFit="1"/>
      <protection/>
    </xf>
    <xf numFmtId="0" fontId="0" fillId="44" borderId="26" xfId="1118" applyFont="1" applyFill="1" applyBorder="1" applyAlignment="1">
      <alignment horizontal="left" vertical="center" wrapText="1"/>
      <protection/>
    </xf>
    <xf numFmtId="0" fontId="7" fillId="44" borderId="26" xfId="1118" applyFont="1" applyFill="1" applyBorder="1" applyAlignment="1">
      <alignment horizontal="left" vertical="center" wrapText="1"/>
      <protection/>
    </xf>
    <xf numFmtId="0" fontId="151" fillId="44" borderId="74" xfId="1118" applyFont="1" applyFill="1" applyBorder="1" applyAlignment="1" quotePrefix="1">
      <alignment horizontal="center" vertical="center" wrapText="1"/>
      <protection/>
    </xf>
    <xf numFmtId="0" fontId="151" fillId="44" borderId="69" xfId="1118" applyFont="1" applyFill="1" applyBorder="1" applyAlignment="1">
      <alignment horizontal="center" vertical="center"/>
      <protection/>
    </xf>
    <xf numFmtId="0" fontId="151" fillId="44" borderId="75" xfId="1118" applyFont="1" applyFill="1" applyBorder="1" applyAlignment="1">
      <alignment horizontal="center" vertical="center"/>
      <protection/>
    </xf>
    <xf numFmtId="0" fontId="5" fillId="44" borderId="28" xfId="1118" applyFont="1" applyFill="1" applyBorder="1" applyAlignment="1">
      <alignment horizontal="left" vertical="center" wrapText="1"/>
      <protection/>
    </xf>
    <xf numFmtId="0" fontId="5" fillId="44" borderId="45" xfId="1118" applyFont="1" applyFill="1" applyBorder="1" applyAlignment="1">
      <alignment horizontal="left" vertical="center" wrapText="1"/>
      <protection/>
    </xf>
    <xf numFmtId="0" fontId="37" fillId="62" borderId="73" xfId="1118" applyFont="1" applyFill="1" applyBorder="1" applyAlignment="1">
      <alignment horizontal="center" vertical="center"/>
      <protection/>
    </xf>
    <xf numFmtId="0" fontId="37" fillId="62" borderId="59" xfId="1118" applyFont="1" applyFill="1" applyBorder="1" applyAlignment="1">
      <alignment horizontal="center" vertical="center"/>
      <protection/>
    </xf>
    <xf numFmtId="0" fontId="38" fillId="62" borderId="33" xfId="1118" applyFont="1" applyFill="1" applyBorder="1" applyAlignment="1">
      <alignment horizontal="left" vertical="center"/>
      <protection/>
    </xf>
    <xf numFmtId="0" fontId="38" fillId="62" borderId="24" xfId="1118" applyFont="1" applyFill="1" applyBorder="1" applyAlignment="1">
      <alignment horizontal="left" vertical="center"/>
      <protection/>
    </xf>
    <xf numFmtId="0" fontId="34" fillId="69" borderId="76" xfId="1118" applyFont="1" applyFill="1" applyBorder="1" applyAlignment="1">
      <alignment horizontal="center" vertical="center" wrapText="1"/>
      <protection/>
    </xf>
    <xf numFmtId="0" fontId="5" fillId="62" borderId="35" xfId="1118" applyFont="1" applyFill="1" applyBorder="1" applyAlignment="1">
      <alignment horizontal="left" vertical="center"/>
      <protection/>
    </xf>
    <xf numFmtId="0" fontId="5" fillId="62" borderId="28" xfId="1118" applyFont="1" applyFill="1" applyBorder="1" applyAlignment="1">
      <alignment horizontal="left" vertical="center"/>
      <protection/>
    </xf>
    <xf numFmtId="188" fontId="155" fillId="70" borderId="77" xfId="1118" applyNumberFormat="1" applyFont="1" applyFill="1" applyBorder="1" applyAlignment="1">
      <alignment horizontal="center" vertical="center"/>
      <protection/>
    </xf>
    <xf numFmtId="188" fontId="9" fillId="70" borderId="22" xfId="1118" applyNumberFormat="1" applyFont="1" applyFill="1" applyBorder="1" applyAlignment="1">
      <alignment horizontal="center" vertical="center"/>
      <protection/>
    </xf>
    <xf numFmtId="0" fontId="151" fillId="44" borderId="78" xfId="1081" applyFont="1" applyFill="1" applyBorder="1" applyAlignment="1" applyProtection="1">
      <alignment horizontal="center" vertical="center" wrapText="1"/>
      <protection/>
    </xf>
    <xf numFmtId="0" fontId="3" fillId="44" borderId="66" xfId="1081" applyFont="1" applyFill="1" applyBorder="1" applyAlignment="1" applyProtection="1">
      <alignment horizontal="center" vertical="center"/>
      <protection/>
    </xf>
    <xf numFmtId="188" fontId="128" fillId="44" borderId="78" xfId="1078" applyNumberFormat="1" applyFill="1" applyBorder="1" applyAlignment="1" applyProtection="1">
      <alignment horizontal="left" vertical="center"/>
      <protection/>
    </xf>
    <xf numFmtId="188" fontId="5" fillId="44" borderId="66" xfId="1081" applyNumberFormat="1" applyFont="1" applyFill="1" applyBorder="1" applyAlignment="1" applyProtection="1">
      <alignment horizontal="left" vertical="center"/>
      <protection/>
    </xf>
    <xf numFmtId="0" fontId="7" fillId="44" borderId="37" xfId="1118" applyFont="1" applyFill="1" applyBorder="1" applyAlignment="1">
      <alignment horizontal="left" vertical="center" wrapText="1"/>
      <protection/>
    </xf>
    <xf numFmtId="188" fontId="151" fillId="44" borderId="78" xfId="1081" applyNumberFormat="1" applyFont="1" applyFill="1" applyBorder="1" applyAlignment="1" applyProtection="1">
      <alignment horizontal="left" vertical="center"/>
      <protection/>
    </xf>
    <xf numFmtId="188" fontId="151" fillId="44" borderId="66" xfId="1081" applyNumberFormat="1" applyFont="1" applyFill="1" applyBorder="1" applyAlignment="1" applyProtection="1">
      <alignment horizontal="left" vertical="center"/>
      <protection/>
    </xf>
    <xf numFmtId="188" fontId="3" fillId="44" borderId="78" xfId="1118" applyNumberFormat="1" applyFont="1" applyFill="1" applyBorder="1" applyAlignment="1">
      <alignment horizontal="left" vertical="top" wrapText="1"/>
      <protection/>
    </xf>
    <xf numFmtId="188" fontId="3" fillId="44" borderId="66" xfId="1118" applyNumberFormat="1" applyFont="1" applyFill="1" applyBorder="1" applyAlignment="1">
      <alignment horizontal="left" vertical="top" wrapText="1"/>
      <protection/>
    </xf>
    <xf numFmtId="188" fontId="156" fillId="44" borderId="78" xfId="1118" applyNumberFormat="1" applyFont="1" applyFill="1" applyBorder="1" applyAlignment="1">
      <alignment horizontal="center" vertical="center"/>
      <protection/>
    </xf>
    <xf numFmtId="188" fontId="156" fillId="44" borderId="66" xfId="1118" applyNumberFormat="1" applyFont="1" applyFill="1" applyBorder="1" applyAlignment="1">
      <alignment horizontal="center" vertical="center"/>
      <protection/>
    </xf>
    <xf numFmtId="188" fontId="156" fillId="44" borderId="26" xfId="1118" applyNumberFormat="1" applyFont="1" applyFill="1" applyBorder="1" applyAlignment="1">
      <alignment horizontal="center" vertical="center"/>
      <protection/>
    </xf>
    <xf numFmtId="188" fontId="5" fillId="44" borderId="78" xfId="1118" applyNumberFormat="1" applyFont="1" applyFill="1" applyBorder="1" applyAlignment="1">
      <alignment horizontal="center" vertical="center"/>
      <protection/>
    </xf>
    <xf numFmtId="0" fontId="5" fillId="44" borderId="52" xfId="1118" applyFont="1" applyFill="1" applyBorder="1" applyAlignment="1">
      <alignment horizontal="left" vertical="center" wrapText="1"/>
      <protection/>
    </xf>
    <xf numFmtId="0" fontId="5" fillId="44" borderId="58" xfId="1118" applyFont="1" applyFill="1" applyBorder="1" applyAlignment="1">
      <alignment horizontal="left" vertical="center" wrapText="1"/>
      <protection/>
    </xf>
    <xf numFmtId="6" fontId="151" fillId="58" borderId="26" xfId="1118" applyNumberFormat="1" applyFont="1" applyFill="1" applyBorder="1" applyAlignment="1">
      <alignment horizontal="center" vertical="center" wrapText="1"/>
      <protection/>
    </xf>
    <xf numFmtId="0" fontId="151" fillId="58" borderId="26" xfId="1118" applyFont="1" applyFill="1" applyBorder="1" applyAlignment="1">
      <alignment horizontal="center" vertical="center" wrapText="1"/>
      <protection/>
    </xf>
    <xf numFmtId="0" fontId="151" fillId="58" borderId="39" xfId="1118" applyFont="1" applyFill="1" applyBorder="1" applyAlignment="1">
      <alignment horizontal="center" vertical="center" wrapText="1"/>
      <protection/>
    </xf>
    <xf numFmtId="0" fontId="157" fillId="44" borderId="28" xfId="1118" applyFont="1" applyFill="1" applyBorder="1" applyAlignment="1">
      <alignment horizontal="center" vertical="center" wrapText="1"/>
      <protection/>
    </xf>
    <xf numFmtId="0" fontId="5" fillId="44" borderId="37" xfId="1118" applyFont="1" applyFill="1" applyBorder="1" applyAlignment="1">
      <alignment horizontal="left" vertical="center" wrapText="1"/>
      <protection/>
    </xf>
    <xf numFmtId="0" fontId="5" fillId="44" borderId="26" xfId="1118" applyFont="1" applyFill="1" applyBorder="1" applyAlignment="1">
      <alignment horizontal="left" vertical="center" wrapText="1"/>
      <protection/>
    </xf>
    <xf numFmtId="0" fontId="151" fillId="58" borderId="78" xfId="1118" applyFont="1" applyFill="1" applyBorder="1" applyAlignment="1">
      <alignment horizontal="center" vertical="center" wrapText="1"/>
      <protection/>
    </xf>
    <xf numFmtId="0" fontId="151" fillId="0" borderId="26" xfId="1118" applyFont="1" applyFill="1" applyBorder="1" applyAlignment="1">
      <alignment horizontal="left" vertical="center" wrapText="1"/>
      <protection/>
    </xf>
    <xf numFmtId="0" fontId="151" fillId="0" borderId="78" xfId="1118" applyFont="1" applyFill="1" applyBorder="1" applyAlignment="1">
      <alignment horizontal="left" vertical="center" wrapText="1"/>
      <protection/>
    </xf>
    <xf numFmtId="0" fontId="5" fillId="44" borderId="50" xfId="1118" applyFont="1" applyFill="1" applyBorder="1" applyAlignment="1">
      <alignment horizontal="left" vertical="center" wrapText="1"/>
      <protection/>
    </xf>
    <xf numFmtId="0" fontId="5" fillId="44" borderId="34" xfId="1118" applyFont="1" applyFill="1" applyBorder="1" applyAlignment="1">
      <alignment horizontal="left" vertical="center" wrapText="1"/>
      <protection/>
    </xf>
    <xf numFmtId="0" fontId="5" fillId="44" borderId="79" xfId="1118" applyFont="1" applyFill="1" applyBorder="1" applyAlignment="1">
      <alignment horizontal="left" vertical="center" wrapText="1"/>
      <protection/>
    </xf>
    <xf numFmtId="0" fontId="5" fillId="44" borderId="70" xfId="1118" applyFont="1" applyFill="1" applyBorder="1" applyAlignment="1">
      <alignment horizontal="left" vertical="center" wrapText="1"/>
      <protection/>
    </xf>
    <xf numFmtId="0" fontId="151" fillId="44" borderId="38" xfId="1118" applyFont="1" applyFill="1" applyBorder="1" applyAlignment="1">
      <alignment horizontal="center" vertical="center" wrapText="1"/>
      <protection/>
    </xf>
    <xf numFmtId="0" fontId="151" fillId="44" borderId="46" xfId="1118" applyFont="1" applyFill="1" applyBorder="1" applyAlignment="1">
      <alignment horizontal="center" vertical="center" wrapText="1"/>
      <protection/>
    </xf>
    <xf numFmtId="0" fontId="158" fillId="66" borderId="73" xfId="1118" applyFont="1" applyFill="1" applyBorder="1" applyAlignment="1">
      <alignment horizontal="center" vertical="center"/>
      <protection/>
    </xf>
    <xf numFmtId="0" fontId="158" fillId="66" borderId="80" xfId="1118" applyFont="1" applyFill="1" applyBorder="1" applyAlignment="1">
      <alignment horizontal="center" vertical="center"/>
      <protection/>
    </xf>
    <xf numFmtId="0" fontId="15" fillId="58" borderId="26" xfId="1118" applyFont="1" applyFill="1" applyBorder="1" applyAlignment="1">
      <alignment horizontal="center" vertical="center" wrapText="1"/>
      <protection/>
    </xf>
    <xf numFmtId="0" fontId="15" fillId="58" borderId="78" xfId="1118" applyFont="1" applyFill="1" applyBorder="1" applyAlignment="1">
      <alignment horizontal="center" vertical="center" wrapText="1"/>
      <protection/>
    </xf>
    <xf numFmtId="0" fontId="3" fillId="44" borderId="26" xfId="1118" applyFont="1" applyFill="1" applyBorder="1" applyAlignment="1">
      <alignment horizontal="left" vertical="center" wrapText="1"/>
      <protection/>
    </xf>
    <xf numFmtId="0" fontId="3" fillId="44" borderId="26" xfId="1118" applyFont="1" applyFill="1" applyBorder="1" applyAlignment="1">
      <alignment horizontal="left" vertical="center" wrapText="1"/>
      <protection/>
    </xf>
    <xf numFmtId="0" fontId="3" fillId="44" borderId="78" xfId="1118" applyFont="1" applyFill="1" applyBorder="1" applyAlignment="1">
      <alignment horizontal="left" vertical="center" wrapText="1"/>
      <protection/>
    </xf>
    <xf numFmtId="0" fontId="3" fillId="44" borderId="34" xfId="1118" applyFont="1" applyFill="1" applyBorder="1" applyAlignment="1">
      <alignment horizontal="left" vertical="center" wrapText="1"/>
      <protection/>
    </xf>
    <xf numFmtId="0" fontId="3" fillId="44" borderId="34" xfId="1118" applyFont="1" applyFill="1" applyBorder="1" applyAlignment="1">
      <alignment horizontal="left" vertical="center" wrapText="1"/>
      <protection/>
    </xf>
    <xf numFmtId="0" fontId="3" fillId="44" borderId="74" xfId="1118" applyFont="1" applyFill="1" applyBorder="1" applyAlignment="1">
      <alignment horizontal="left" vertical="center" wrapText="1"/>
      <protection/>
    </xf>
    <xf numFmtId="0" fontId="159" fillId="44" borderId="35" xfId="0" applyFont="1" applyFill="1" applyBorder="1" applyAlignment="1">
      <alignment horizontal="left" vertical="top" wrapText="1"/>
    </xf>
    <xf numFmtId="0" fontId="159" fillId="44" borderId="28" xfId="0" applyFont="1" applyFill="1" applyBorder="1" applyAlignment="1">
      <alignment horizontal="left" vertical="top" wrapText="1"/>
    </xf>
    <xf numFmtId="0" fontId="159" fillId="44" borderId="45" xfId="0" applyFont="1" applyFill="1" applyBorder="1" applyAlignment="1">
      <alignment horizontal="left" vertical="top" wrapText="1"/>
    </xf>
    <xf numFmtId="0" fontId="9" fillId="0" borderId="22" xfId="1152" applyFont="1" applyBorder="1" applyAlignment="1">
      <alignment horizontal="center" vertical="center" wrapText="1"/>
      <protection/>
    </xf>
    <xf numFmtId="0" fontId="85" fillId="0" borderId="24" xfId="1152" applyFont="1" applyFill="1" applyBorder="1" applyAlignment="1">
      <alignment horizontal="center" vertical="center" wrapText="1"/>
      <protection/>
    </xf>
    <xf numFmtId="44" fontId="10" fillId="62" borderId="35" xfId="1087" applyFont="1" applyFill="1" applyBorder="1" applyAlignment="1">
      <alignment horizontal="center" vertical="center" shrinkToFit="1"/>
    </xf>
    <xf numFmtId="44" fontId="10" fillId="62" borderId="28" xfId="1087" applyFont="1" applyFill="1" applyBorder="1" applyAlignment="1">
      <alignment horizontal="center" vertical="center" shrinkToFit="1"/>
    </xf>
    <xf numFmtId="44" fontId="10" fillId="62" borderId="45" xfId="1087" applyFont="1" applyFill="1" applyBorder="1" applyAlignment="1">
      <alignment horizontal="center" vertical="center" shrinkToFit="1"/>
    </xf>
    <xf numFmtId="0" fontId="152" fillId="0" borderId="22" xfId="1087" applyNumberFormat="1" applyFont="1" applyBorder="1" applyAlignment="1">
      <alignment horizontal="left" vertical="center" shrinkToFit="1"/>
    </xf>
    <xf numFmtId="0" fontId="160" fillId="0" borderId="0" xfId="1109" applyNumberFormat="1" applyFont="1" applyFill="1" applyBorder="1" applyAlignment="1">
      <alignment horizontal="left" vertical="center" wrapText="1"/>
    </xf>
    <xf numFmtId="44" fontId="152" fillId="0" borderId="0" xfId="1087" applyFont="1" applyAlignment="1">
      <alignment horizontal="left" vertical="center" wrapText="1" shrinkToFit="1"/>
    </xf>
    <xf numFmtId="44" fontId="152" fillId="0" borderId="0" xfId="1087" applyFont="1" applyAlignment="1">
      <alignment horizontal="left" vertical="center" shrinkToFit="1"/>
    </xf>
    <xf numFmtId="0" fontId="9" fillId="71" borderId="35" xfId="1152" applyFont="1" applyFill="1" applyBorder="1" applyAlignment="1">
      <alignment horizontal="left" vertical="center" wrapText="1" shrinkToFit="1"/>
      <protection/>
    </xf>
    <xf numFmtId="0" fontId="9" fillId="71" borderId="28" xfId="1152" applyFont="1" applyFill="1" applyBorder="1" applyAlignment="1">
      <alignment horizontal="left" vertical="center" shrinkToFit="1"/>
      <protection/>
    </xf>
    <xf numFmtId="0" fontId="9" fillId="71" borderId="45" xfId="1152" applyFont="1" applyFill="1" applyBorder="1" applyAlignment="1">
      <alignment horizontal="left" vertical="center" shrinkToFit="1"/>
      <protection/>
    </xf>
    <xf numFmtId="0" fontId="7" fillId="0" borderId="40" xfId="1152" applyFont="1" applyFill="1" applyBorder="1" applyAlignment="1">
      <alignment horizontal="center" vertical="center" wrapText="1"/>
      <protection/>
    </xf>
    <xf numFmtId="0" fontId="7" fillId="0" borderId="81" xfId="1152" applyFont="1" applyFill="1" applyBorder="1" applyAlignment="1">
      <alignment horizontal="center" vertical="center" wrapText="1"/>
      <protection/>
    </xf>
    <xf numFmtId="0" fontId="85" fillId="0" borderId="0" xfId="1152" applyFont="1" applyFill="1" applyBorder="1" applyAlignment="1">
      <alignment horizontal="center" vertical="center" wrapText="1"/>
      <protection/>
    </xf>
    <xf numFmtId="0" fontId="9" fillId="71" borderId="19" xfId="1152" applyFont="1" applyFill="1" applyBorder="1" applyAlignment="1">
      <alignment horizontal="left" vertical="center" wrapText="1" shrinkToFit="1"/>
      <protection/>
    </xf>
    <xf numFmtId="0" fontId="9" fillId="71" borderId="22" xfId="1152" applyFont="1" applyFill="1" applyBorder="1" applyAlignment="1">
      <alignment horizontal="left" vertical="center" wrapText="1" shrinkToFit="1"/>
      <protection/>
    </xf>
    <xf numFmtId="0" fontId="9" fillId="71" borderId="43" xfId="1152" applyFont="1" applyFill="1" applyBorder="1" applyAlignment="1">
      <alignment horizontal="left" vertical="center" wrapText="1" shrinkToFit="1"/>
      <protection/>
    </xf>
    <xf numFmtId="0" fontId="161" fillId="0" borderId="24" xfId="0" applyFont="1" applyBorder="1" applyAlignment="1">
      <alignment horizontal="center"/>
    </xf>
    <xf numFmtId="49" fontId="151" fillId="0" borderId="78" xfId="1110" applyNumberFormat="1" applyFont="1" applyBorder="1" applyAlignment="1">
      <alignment horizontal="center" vertical="center" wrapText="1"/>
      <protection/>
    </xf>
    <xf numFmtId="49" fontId="151" fillId="0" borderId="51" xfId="1110" applyNumberFormat="1" applyFont="1" applyBorder="1" applyAlignment="1">
      <alignment horizontal="center" vertical="center" wrapText="1"/>
      <protection/>
    </xf>
    <xf numFmtId="0" fontId="10" fillId="72" borderId="19" xfId="1110" applyFont="1" applyFill="1" applyBorder="1" applyAlignment="1">
      <alignment horizontal="center" vertical="center"/>
      <protection/>
    </xf>
    <xf numFmtId="0" fontId="10" fillId="72" borderId="22" xfId="1110" applyFont="1" applyFill="1" applyBorder="1" applyAlignment="1">
      <alignment horizontal="center" vertical="center"/>
      <protection/>
    </xf>
    <xf numFmtId="0" fontId="10" fillId="72" borderId="43" xfId="1110" applyFont="1" applyFill="1" applyBorder="1" applyAlignment="1">
      <alignment horizontal="center" vertical="center"/>
      <protection/>
    </xf>
    <xf numFmtId="0" fontId="10" fillId="72" borderId="33" xfId="1110" applyFont="1" applyFill="1" applyBorder="1" applyAlignment="1">
      <alignment horizontal="center" vertical="center"/>
      <protection/>
    </xf>
    <xf numFmtId="0" fontId="10" fillId="72" borderId="24" xfId="1110" applyFont="1" applyFill="1" applyBorder="1" applyAlignment="1">
      <alignment horizontal="center" vertical="center"/>
      <protection/>
    </xf>
    <xf numFmtId="0" fontId="10" fillId="72" borderId="44" xfId="1110" applyFont="1" applyFill="1" applyBorder="1" applyAlignment="1">
      <alignment horizontal="center" vertical="center"/>
      <protection/>
    </xf>
    <xf numFmtId="0" fontId="5" fillId="0" borderId="73" xfId="1110" applyFont="1" applyBorder="1" applyAlignment="1">
      <alignment horizontal="center" vertical="center" wrapText="1"/>
      <protection/>
    </xf>
    <xf numFmtId="0" fontId="5" fillId="0" borderId="80" xfId="1110" applyFont="1" applyBorder="1" applyAlignment="1">
      <alignment horizontal="center" vertical="center" wrapText="1"/>
      <protection/>
    </xf>
    <xf numFmtId="0" fontId="5" fillId="0" borderId="79" xfId="1110" applyFont="1" applyBorder="1" applyAlignment="1">
      <alignment horizontal="center" vertical="center"/>
      <protection/>
    </xf>
    <xf numFmtId="0" fontId="5" fillId="0" borderId="82" xfId="1110" applyFont="1" applyBorder="1" applyAlignment="1">
      <alignment horizontal="center" vertical="center"/>
      <protection/>
    </xf>
    <xf numFmtId="0" fontId="151" fillId="58" borderId="35" xfId="1110" applyFont="1" applyFill="1" applyBorder="1" applyAlignment="1">
      <alignment horizontal="center" vertical="center" wrapText="1"/>
      <protection/>
    </xf>
    <xf numFmtId="0" fontId="151" fillId="58" borderId="28" xfId="1110" applyFont="1" applyFill="1" applyBorder="1" applyAlignment="1">
      <alignment horizontal="center" vertical="center" wrapText="1"/>
      <protection/>
    </xf>
    <xf numFmtId="0" fontId="151" fillId="58" borderId="45" xfId="1110" applyFont="1" applyFill="1" applyBorder="1" applyAlignment="1">
      <alignment horizontal="center" vertical="center" wrapText="1"/>
      <protection/>
    </xf>
    <xf numFmtId="0" fontId="9" fillId="63" borderId="35" xfId="1110" applyFont="1" applyFill="1" applyBorder="1" applyAlignment="1">
      <alignment horizontal="left" vertical="center" wrapText="1"/>
      <protection/>
    </xf>
    <xf numFmtId="0" fontId="9" fillId="63" borderId="28" xfId="1110" applyFont="1" applyFill="1" applyBorder="1" applyAlignment="1">
      <alignment horizontal="left" vertical="center"/>
      <protection/>
    </xf>
    <xf numFmtId="0" fontId="9" fillId="63" borderId="45" xfId="1110" applyFont="1" applyFill="1" applyBorder="1" applyAlignment="1">
      <alignment horizontal="left" vertical="center"/>
      <protection/>
    </xf>
    <xf numFmtId="0" fontId="5" fillId="72" borderId="19" xfId="1110" applyFont="1" applyFill="1" applyBorder="1" applyAlignment="1">
      <alignment horizontal="center" vertical="center"/>
      <protection/>
    </xf>
    <xf numFmtId="0" fontId="5" fillId="72" borderId="33" xfId="1110" applyFont="1" applyFill="1" applyBorder="1" applyAlignment="1">
      <alignment horizontal="center" vertical="center"/>
      <protection/>
    </xf>
  </cellXfs>
  <cellStyles count="1182">
    <cellStyle name="Normal" xfId="0"/>
    <cellStyle name="RowLevel_0" xfId="1"/>
    <cellStyle name="0,0&#10;&#10;NA&#10;&#10;" xfId="15"/>
    <cellStyle name="20 % - Accent1" xfId="16"/>
    <cellStyle name="20 % - Accent1 2" xfId="17"/>
    <cellStyle name="20 % - Accent1 3" xfId="18"/>
    <cellStyle name="20 % - Accent2" xfId="19"/>
    <cellStyle name="20 % - Accent2 2" xfId="20"/>
    <cellStyle name="20 % - Accent2 3" xfId="21"/>
    <cellStyle name="20 % - Accent3" xfId="22"/>
    <cellStyle name="20 % - Accent3 2" xfId="23"/>
    <cellStyle name="20 % - Accent3 3" xfId="24"/>
    <cellStyle name="20 % - Accent4" xfId="25"/>
    <cellStyle name="20 % - Accent4 2" xfId="26"/>
    <cellStyle name="20 % - Accent4 3" xfId="27"/>
    <cellStyle name="20 % - Accent5" xfId="28"/>
    <cellStyle name="20 % - Accent5 2" xfId="29"/>
    <cellStyle name="20 % - Accent5 3" xfId="30"/>
    <cellStyle name="20 % - Accent6" xfId="31"/>
    <cellStyle name="20 % - Accent6 2" xfId="32"/>
    <cellStyle name="20 % - Accent6 3" xfId="33"/>
    <cellStyle name="40 % - Accent1" xfId="34"/>
    <cellStyle name="40 % - Accent1 2" xfId="35"/>
    <cellStyle name="40 % - Accent1 3" xfId="36"/>
    <cellStyle name="40 % - Accent2" xfId="37"/>
    <cellStyle name="40 % - Accent2 2" xfId="38"/>
    <cellStyle name="40 % - Accent2 3" xfId="39"/>
    <cellStyle name="40 % - Accent3" xfId="40"/>
    <cellStyle name="40 % - Accent3 2" xfId="41"/>
    <cellStyle name="40 % - Accent3 3" xfId="42"/>
    <cellStyle name="40 % - Accent4" xfId="43"/>
    <cellStyle name="40 % - Accent4 2" xfId="44"/>
    <cellStyle name="40 % - Accent4 3" xfId="45"/>
    <cellStyle name="40 % - Accent5" xfId="46"/>
    <cellStyle name="40 % - Accent5 2" xfId="47"/>
    <cellStyle name="40 % - Accent5 3" xfId="48"/>
    <cellStyle name="40 % - Accent6" xfId="49"/>
    <cellStyle name="40 % - Accent6 2" xfId="50"/>
    <cellStyle name="40 % - Accent6 3" xfId="51"/>
    <cellStyle name="60 % - Accent1" xfId="52"/>
    <cellStyle name="60 % - Accent1 2" xfId="53"/>
    <cellStyle name="60 % - Accent1 3" xfId="54"/>
    <cellStyle name="60 % - Accent2" xfId="55"/>
    <cellStyle name="60 % - Accent2 2" xfId="56"/>
    <cellStyle name="60 % - Accent2 3" xfId="57"/>
    <cellStyle name="60 % - Accent3" xfId="58"/>
    <cellStyle name="60 % - Accent3 2" xfId="59"/>
    <cellStyle name="60 % - Accent3 3" xfId="60"/>
    <cellStyle name="60 % - Accent4" xfId="61"/>
    <cellStyle name="60 % - Accent4 2" xfId="62"/>
    <cellStyle name="60 % - Accent4 3" xfId="63"/>
    <cellStyle name="60 % - Accent5" xfId="64"/>
    <cellStyle name="60 % - Accent5 2" xfId="65"/>
    <cellStyle name="60 % - Accent5 3" xfId="66"/>
    <cellStyle name="60 % - Accent6" xfId="67"/>
    <cellStyle name="60 % - Accent6 2" xfId="68"/>
    <cellStyle name="60 % - Accent6 3" xfId="69"/>
    <cellStyle name="Accent" xfId="70"/>
    <cellStyle name="Accent 1" xfId="71"/>
    <cellStyle name="Accent 1 1" xfId="72"/>
    <cellStyle name="Accent 2" xfId="73"/>
    <cellStyle name="Accent 2 1" xfId="74"/>
    <cellStyle name="Accent 3" xfId="75"/>
    <cellStyle name="Accent 3 1" xfId="76"/>
    <cellStyle name="Accent 4" xfId="77"/>
    <cellStyle name="Accent1" xfId="78"/>
    <cellStyle name="Accent1 2" xfId="79"/>
    <cellStyle name="Accent1 3" xfId="80"/>
    <cellStyle name="Accent2" xfId="81"/>
    <cellStyle name="Accent2 2" xfId="82"/>
    <cellStyle name="Accent2 3" xfId="83"/>
    <cellStyle name="Accent3" xfId="84"/>
    <cellStyle name="Accent3 2" xfId="85"/>
    <cellStyle name="Accent3 3" xfId="86"/>
    <cellStyle name="Accent4" xfId="87"/>
    <cellStyle name="Accent4 2" xfId="88"/>
    <cellStyle name="Accent4 3" xfId="89"/>
    <cellStyle name="Accent5" xfId="90"/>
    <cellStyle name="Accent5 2" xfId="91"/>
    <cellStyle name="Accent5 3" xfId="92"/>
    <cellStyle name="Accent6" xfId="93"/>
    <cellStyle name="Accent6 2" xfId="94"/>
    <cellStyle name="Accent6 3" xfId="95"/>
    <cellStyle name="Avertissement" xfId="96"/>
    <cellStyle name="Avertissement 2" xfId="97"/>
    <cellStyle name="Avertissement 3" xfId="98"/>
    <cellStyle name="Bad" xfId="99"/>
    <cellStyle name="Bad 1" xfId="100"/>
    <cellStyle name="Bon" xfId="101"/>
    <cellStyle name="Calcul" xfId="102"/>
    <cellStyle name="Calcul 2" xfId="103"/>
    <cellStyle name="Calcul 3" xfId="104"/>
    <cellStyle name="Cellule liée" xfId="105"/>
    <cellStyle name="Cellule liée 2" xfId="106"/>
    <cellStyle name="Cellule liée 3" xfId="107"/>
    <cellStyle name="Commentaire" xfId="108"/>
    <cellStyle name="Commentaire 2" xfId="109"/>
    <cellStyle name="Commentaire_-2- FOURNITURES BUREAU PAPIER - CONSULTATION MAI 18 AVRIL 20 pour mise en offre" xfId="110"/>
    <cellStyle name="Entrée" xfId="111"/>
    <cellStyle name="Entrée 2" xfId="112"/>
    <cellStyle name="Entrée 3" xfId="113"/>
    <cellStyle name="Error" xfId="114"/>
    <cellStyle name="Error 1" xfId="115"/>
    <cellStyle name="Euro" xfId="116"/>
    <cellStyle name="Euro 10" xfId="117"/>
    <cellStyle name="Euro 10 2" xfId="118"/>
    <cellStyle name="Euro 10 2 2" xfId="119"/>
    <cellStyle name="Euro 10 2 2 2" xfId="120"/>
    <cellStyle name="Euro 10 2 3" xfId="121"/>
    <cellStyle name="Euro 10 2 3 2" xfId="122"/>
    <cellStyle name="Euro 10 2 4" xfId="123"/>
    <cellStyle name="Euro 10 2 5" xfId="124"/>
    <cellStyle name="Euro 10 2 6" xfId="125"/>
    <cellStyle name="Euro 10 3" xfId="126"/>
    <cellStyle name="Euro 10 3 2" xfId="127"/>
    <cellStyle name="Euro 10 4" xfId="128"/>
    <cellStyle name="Euro 10 4 2" xfId="129"/>
    <cellStyle name="Euro 10 5" xfId="130"/>
    <cellStyle name="Euro 10 6" xfId="131"/>
    <cellStyle name="Euro 10 7" xfId="132"/>
    <cellStyle name="Euro 11" xfId="133"/>
    <cellStyle name="Euro 11 2" xfId="134"/>
    <cellStyle name="Euro 11 2 2" xfId="135"/>
    <cellStyle name="Euro 11 2 2 2" xfId="136"/>
    <cellStyle name="Euro 11 2 3" xfId="137"/>
    <cellStyle name="Euro 11 2 3 2" xfId="138"/>
    <cellStyle name="Euro 11 2 4" xfId="139"/>
    <cellStyle name="Euro 11 2 5" xfId="140"/>
    <cellStyle name="Euro 11 2 6" xfId="141"/>
    <cellStyle name="Euro 11 3" xfId="142"/>
    <cellStyle name="Euro 11 3 2" xfId="143"/>
    <cellStyle name="Euro 11 4" xfId="144"/>
    <cellStyle name="Euro 11 4 2" xfId="145"/>
    <cellStyle name="Euro 11 5" xfId="146"/>
    <cellStyle name="Euro 11 6" xfId="147"/>
    <cellStyle name="Euro 11 7" xfId="148"/>
    <cellStyle name="Euro 12" xfId="149"/>
    <cellStyle name="Euro 12 2" xfId="150"/>
    <cellStyle name="Euro 12 2 2" xfId="151"/>
    <cellStyle name="Euro 12 2 2 2" xfId="152"/>
    <cellStyle name="Euro 12 2 3" xfId="153"/>
    <cellStyle name="Euro 12 2 3 2" xfId="154"/>
    <cellStyle name="Euro 12 2 4" xfId="155"/>
    <cellStyle name="Euro 12 2 5" xfId="156"/>
    <cellStyle name="Euro 12 2 6" xfId="157"/>
    <cellStyle name="Euro 12 3" xfId="158"/>
    <cellStyle name="Euro 12 3 2" xfId="159"/>
    <cellStyle name="Euro 12 4" xfId="160"/>
    <cellStyle name="Euro 12 4 2" xfId="161"/>
    <cellStyle name="Euro 12 5" xfId="162"/>
    <cellStyle name="Euro 12 6" xfId="163"/>
    <cellStyle name="Euro 12 7" xfId="164"/>
    <cellStyle name="Euro 13" xfId="165"/>
    <cellStyle name="Euro 13 2" xfId="166"/>
    <cellStyle name="Euro 13 2 2" xfId="167"/>
    <cellStyle name="Euro 13 2 2 2" xfId="168"/>
    <cellStyle name="Euro 13 2 3" xfId="169"/>
    <cellStyle name="Euro 13 2 3 2" xfId="170"/>
    <cellStyle name="Euro 13 2 4" xfId="171"/>
    <cellStyle name="Euro 13 2 5" xfId="172"/>
    <cellStyle name="Euro 13 2 6" xfId="173"/>
    <cellStyle name="Euro 13 3" xfId="174"/>
    <cellStyle name="Euro 13 3 2" xfId="175"/>
    <cellStyle name="Euro 13 4" xfId="176"/>
    <cellStyle name="Euro 13 4 2" xfId="177"/>
    <cellStyle name="Euro 13 5" xfId="178"/>
    <cellStyle name="Euro 13 6" xfId="179"/>
    <cellStyle name="Euro 13 7" xfId="180"/>
    <cellStyle name="Euro 14" xfId="181"/>
    <cellStyle name="Euro 14 2" xfId="182"/>
    <cellStyle name="Euro 14 2 2" xfId="183"/>
    <cellStyle name="Euro 14 2 2 2" xfId="184"/>
    <cellStyle name="Euro 14 2 3" xfId="185"/>
    <cellStyle name="Euro 14 2 3 2" xfId="186"/>
    <cellStyle name="Euro 14 2 4" xfId="187"/>
    <cellStyle name="Euro 14 2 5" xfId="188"/>
    <cellStyle name="Euro 14 2 6" xfId="189"/>
    <cellStyle name="Euro 14 3" xfId="190"/>
    <cellStyle name="Euro 14 3 2" xfId="191"/>
    <cellStyle name="Euro 14 4" xfId="192"/>
    <cellStyle name="Euro 14 4 2" xfId="193"/>
    <cellStyle name="Euro 14 5" xfId="194"/>
    <cellStyle name="Euro 14 6" xfId="195"/>
    <cellStyle name="Euro 14 7" xfId="196"/>
    <cellStyle name="Euro 15" xfId="197"/>
    <cellStyle name="Euro 15 2" xfId="198"/>
    <cellStyle name="Euro 15 2 2" xfId="199"/>
    <cellStyle name="Euro 15 3" xfId="200"/>
    <cellStyle name="Euro 15 3 2" xfId="201"/>
    <cellStyle name="Euro 15 4" xfId="202"/>
    <cellStyle name="Euro 15 5" xfId="203"/>
    <cellStyle name="Euro 15 6" xfId="204"/>
    <cellStyle name="Euro 16" xfId="205"/>
    <cellStyle name="Euro 16 2" xfId="206"/>
    <cellStyle name="Euro 16 2 2" xfId="207"/>
    <cellStyle name="Euro 16 3" xfId="208"/>
    <cellStyle name="Euro 16 3 2" xfId="209"/>
    <cellStyle name="Euro 16 4" xfId="210"/>
    <cellStyle name="Euro 16 5" xfId="211"/>
    <cellStyle name="Euro 16 6" xfId="212"/>
    <cellStyle name="Euro 17" xfId="213"/>
    <cellStyle name="Euro 17 2" xfId="214"/>
    <cellStyle name="Euro 17 2 2" xfId="215"/>
    <cellStyle name="Euro 17 3" xfId="216"/>
    <cellStyle name="Euro 17 3 2" xfId="217"/>
    <cellStyle name="Euro 17 4" xfId="218"/>
    <cellStyle name="Euro 17 5" xfId="219"/>
    <cellStyle name="Euro 17 6" xfId="220"/>
    <cellStyle name="Euro 18" xfId="221"/>
    <cellStyle name="Euro 18 2" xfId="222"/>
    <cellStyle name="Euro 18 2 2" xfId="223"/>
    <cellStyle name="Euro 18 3" xfId="224"/>
    <cellStyle name="Euro 18 3 2" xfId="225"/>
    <cellStyle name="Euro 18 4" xfId="226"/>
    <cellStyle name="Euro 18 5" xfId="227"/>
    <cellStyle name="Euro 18 6" xfId="228"/>
    <cellStyle name="Euro 19" xfId="229"/>
    <cellStyle name="Euro 19 2" xfId="230"/>
    <cellStyle name="Euro 19 2 2" xfId="231"/>
    <cellStyle name="Euro 19 3" xfId="232"/>
    <cellStyle name="Euro 19 3 2" xfId="233"/>
    <cellStyle name="Euro 19 4" xfId="234"/>
    <cellStyle name="Euro 19 5" xfId="235"/>
    <cellStyle name="Euro 19 6" xfId="236"/>
    <cellStyle name="Euro 2" xfId="237"/>
    <cellStyle name="Euro 2 10" xfId="238"/>
    <cellStyle name="Euro 2 10 2" xfId="239"/>
    <cellStyle name="Euro 2 10 2 2" xfId="240"/>
    <cellStyle name="Euro 2 10 3" xfId="241"/>
    <cellStyle name="Euro 2 10 3 2" xfId="242"/>
    <cellStyle name="Euro 2 10 4" xfId="243"/>
    <cellStyle name="Euro 2 10 5" xfId="244"/>
    <cellStyle name="Euro 2 10 6" xfId="245"/>
    <cellStyle name="Euro 2 11" xfId="246"/>
    <cellStyle name="Euro 2 11 2" xfId="247"/>
    <cellStyle name="Euro 2 12" xfId="248"/>
    <cellStyle name="Euro 2 12 2" xfId="249"/>
    <cellStyle name="Euro 2 13" xfId="250"/>
    <cellStyle name="Euro 2 14" xfId="251"/>
    <cellStyle name="Euro 2 15" xfId="252"/>
    <cellStyle name="Euro 2 16" xfId="253"/>
    <cellStyle name="Euro 2 2" xfId="254"/>
    <cellStyle name="Euro 2 2 10" xfId="255"/>
    <cellStyle name="Euro 2 2 10 2" xfId="256"/>
    <cellStyle name="Euro 2 2 11" xfId="257"/>
    <cellStyle name="Euro 2 2 11 2" xfId="258"/>
    <cellStyle name="Euro 2 2 12" xfId="259"/>
    <cellStyle name="Euro 2 2 13" xfId="260"/>
    <cellStyle name="Euro 2 2 14" xfId="261"/>
    <cellStyle name="Euro 2 2 15" xfId="262"/>
    <cellStyle name="Euro 2 2 2" xfId="263"/>
    <cellStyle name="Euro 2 2 2 2" xfId="264"/>
    <cellStyle name="Euro 2 2 2 2 2" xfId="265"/>
    <cellStyle name="Euro 2 2 2 2 2 2" xfId="266"/>
    <cellStyle name="Euro 2 2 2 2 2 2 2" xfId="267"/>
    <cellStyle name="Euro 2 2 2 2 2 3" xfId="268"/>
    <cellStyle name="Euro 2 2 2 2 2 3 2" xfId="269"/>
    <cellStyle name="Euro 2 2 2 2 2 4" xfId="270"/>
    <cellStyle name="Euro 2 2 2 2 2 5" xfId="271"/>
    <cellStyle name="Euro 2 2 2 2 2 6" xfId="272"/>
    <cellStyle name="Euro 2 2 2 2 3" xfId="273"/>
    <cellStyle name="Euro 2 2 2 2 3 2" xfId="274"/>
    <cellStyle name="Euro 2 2 2 2 4" xfId="275"/>
    <cellStyle name="Euro 2 2 2 2 4 2" xfId="276"/>
    <cellStyle name="Euro 2 2 2 2 5" xfId="277"/>
    <cellStyle name="Euro 2 2 2 2 6" xfId="278"/>
    <cellStyle name="Euro 2 2 2 2 7" xfId="279"/>
    <cellStyle name="Euro 2 2 2 3" xfId="280"/>
    <cellStyle name="Euro 2 2 2 3 2" xfId="281"/>
    <cellStyle name="Euro 2 2 2 3 2 2" xfId="282"/>
    <cellStyle name="Euro 2 2 2 3 3" xfId="283"/>
    <cellStyle name="Euro 2 2 2 3 3 2" xfId="284"/>
    <cellStyle name="Euro 2 2 2 3 4" xfId="285"/>
    <cellStyle name="Euro 2 2 2 3 5" xfId="286"/>
    <cellStyle name="Euro 2 2 2 3 6" xfId="287"/>
    <cellStyle name="Euro 2 2 2 4" xfId="288"/>
    <cellStyle name="Euro 2 2 2 4 2" xfId="289"/>
    <cellStyle name="Euro 2 2 2 5" xfId="290"/>
    <cellStyle name="Euro 2 2 2 5 2" xfId="291"/>
    <cellStyle name="Euro 2 2 2 6" xfId="292"/>
    <cellStyle name="Euro 2 2 2 7" xfId="293"/>
    <cellStyle name="Euro 2 2 2 8" xfId="294"/>
    <cellStyle name="Euro 2 2 3" xfId="295"/>
    <cellStyle name="Euro 2 2 3 2" xfId="296"/>
    <cellStyle name="Euro 2 2 3 2 2" xfId="297"/>
    <cellStyle name="Euro 2 2 3 2 2 2" xfId="298"/>
    <cellStyle name="Euro 2 2 3 2 2 2 2" xfId="299"/>
    <cellStyle name="Euro 2 2 3 2 2 3" xfId="300"/>
    <cellStyle name="Euro 2 2 3 2 2 3 2" xfId="301"/>
    <cellStyle name="Euro 2 2 3 2 2 4" xfId="302"/>
    <cellStyle name="Euro 2 2 3 2 2 5" xfId="303"/>
    <cellStyle name="Euro 2 2 3 2 2 6" xfId="304"/>
    <cellStyle name="Euro 2 2 3 2 3" xfId="305"/>
    <cellStyle name="Euro 2 2 3 2 3 2" xfId="306"/>
    <cellStyle name="Euro 2 2 3 2 4" xfId="307"/>
    <cellStyle name="Euro 2 2 3 2 4 2" xfId="308"/>
    <cellStyle name="Euro 2 2 3 2 5" xfId="309"/>
    <cellStyle name="Euro 2 2 3 2 6" xfId="310"/>
    <cellStyle name="Euro 2 2 3 2 7" xfId="311"/>
    <cellStyle name="Euro 2 2 3 3" xfId="312"/>
    <cellStyle name="Euro 2 2 3 3 2" xfId="313"/>
    <cellStyle name="Euro 2 2 3 3 2 2" xfId="314"/>
    <cellStyle name="Euro 2 2 3 3 3" xfId="315"/>
    <cellStyle name="Euro 2 2 3 3 3 2" xfId="316"/>
    <cellStyle name="Euro 2 2 3 3 4" xfId="317"/>
    <cellStyle name="Euro 2 2 3 3 5" xfId="318"/>
    <cellStyle name="Euro 2 2 3 3 6" xfId="319"/>
    <cellStyle name="Euro 2 2 3 4" xfId="320"/>
    <cellStyle name="Euro 2 2 3 4 2" xfId="321"/>
    <cellStyle name="Euro 2 2 3 5" xfId="322"/>
    <cellStyle name="Euro 2 2 3 5 2" xfId="323"/>
    <cellStyle name="Euro 2 2 3 6" xfId="324"/>
    <cellStyle name="Euro 2 2 3 7" xfId="325"/>
    <cellStyle name="Euro 2 2 3 8" xfId="326"/>
    <cellStyle name="Euro 2 2 4" xfId="327"/>
    <cellStyle name="Euro 2 2 4 2" xfId="328"/>
    <cellStyle name="Euro 2 2 4 2 2" xfId="329"/>
    <cellStyle name="Euro 2 2 4 2 2 2" xfId="330"/>
    <cellStyle name="Euro 2 2 4 2 2 2 2" xfId="331"/>
    <cellStyle name="Euro 2 2 4 2 2 3" xfId="332"/>
    <cellStyle name="Euro 2 2 4 2 2 3 2" xfId="333"/>
    <cellStyle name="Euro 2 2 4 2 2 4" xfId="334"/>
    <cellStyle name="Euro 2 2 4 2 2 5" xfId="335"/>
    <cellStyle name="Euro 2 2 4 2 2 6" xfId="336"/>
    <cellStyle name="Euro 2 2 4 2 3" xfId="337"/>
    <cellStyle name="Euro 2 2 4 2 3 2" xfId="338"/>
    <cellStyle name="Euro 2 2 4 2 4" xfId="339"/>
    <cellStyle name="Euro 2 2 4 2 4 2" xfId="340"/>
    <cellStyle name="Euro 2 2 4 2 5" xfId="341"/>
    <cellStyle name="Euro 2 2 4 2 6" xfId="342"/>
    <cellStyle name="Euro 2 2 4 2 7" xfId="343"/>
    <cellStyle name="Euro 2 2 4 3" xfId="344"/>
    <cellStyle name="Euro 2 2 4 3 2" xfId="345"/>
    <cellStyle name="Euro 2 2 4 3 2 2" xfId="346"/>
    <cellStyle name="Euro 2 2 4 3 3" xfId="347"/>
    <cellStyle name="Euro 2 2 4 3 3 2" xfId="348"/>
    <cellStyle name="Euro 2 2 4 3 4" xfId="349"/>
    <cellStyle name="Euro 2 2 4 3 5" xfId="350"/>
    <cellStyle name="Euro 2 2 4 3 6" xfId="351"/>
    <cellStyle name="Euro 2 2 4 4" xfId="352"/>
    <cellStyle name="Euro 2 2 4 4 2" xfId="353"/>
    <cellStyle name="Euro 2 2 4 5" xfId="354"/>
    <cellStyle name="Euro 2 2 4 5 2" xfId="355"/>
    <cellStyle name="Euro 2 2 4 6" xfId="356"/>
    <cellStyle name="Euro 2 2 4 7" xfId="357"/>
    <cellStyle name="Euro 2 2 4 8" xfId="358"/>
    <cellStyle name="Euro 2 2 5" xfId="359"/>
    <cellStyle name="Euro 2 2 5 2" xfId="360"/>
    <cellStyle name="Euro 2 2 5 2 2" xfId="361"/>
    <cellStyle name="Euro 2 2 5 2 2 2" xfId="362"/>
    <cellStyle name="Euro 2 2 5 2 2 2 2" xfId="363"/>
    <cellStyle name="Euro 2 2 5 2 2 3" xfId="364"/>
    <cellStyle name="Euro 2 2 5 2 2 3 2" xfId="365"/>
    <cellStyle name="Euro 2 2 5 2 2 4" xfId="366"/>
    <cellStyle name="Euro 2 2 5 2 2 5" xfId="367"/>
    <cellStyle name="Euro 2 2 5 2 2 6" xfId="368"/>
    <cellStyle name="Euro 2 2 5 2 3" xfId="369"/>
    <cellStyle name="Euro 2 2 5 2 3 2" xfId="370"/>
    <cellStyle name="Euro 2 2 5 2 4" xfId="371"/>
    <cellStyle name="Euro 2 2 5 2 4 2" xfId="372"/>
    <cellStyle name="Euro 2 2 5 2 5" xfId="373"/>
    <cellStyle name="Euro 2 2 5 2 6" xfId="374"/>
    <cellStyle name="Euro 2 2 5 2 7" xfId="375"/>
    <cellStyle name="Euro 2 2 5 3" xfId="376"/>
    <cellStyle name="Euro 2 2 5 3 2" xfId="377"/>
    <cellStyle name="Euro 2 2 5 3 2 2" xfId="378"/>
    <cellStyle name="Euro 2 2 5 3 3" xfId="379"/>
    <cellStyle name="Euro 2 2 5 3 3 2" xfId="380"/>
    <cellStyle name="Euro 2 2 5 3 4" xfId="381"/>
    <cellStyle name="Euro 2 2 5 3 5" xfId="382"/>
    <cellStyle name="Euro 2 2 5 3 6" xfId="383"/>
    <cellStyle name="Euro 2 2 5 4" xfId="384"/>
    <cellStyle name="Euro 2 2 5 4 2" xfId="385"/>
    <cellStyle name="Euro 2 2 5 5" xfId="386"/>
    <cellStyle name="Euro 2 2 5 5 2" xfId="387"/>
    <cellStyle name="Euro 2 2 5 6" xfId="388"/>
    <cellStyle name="Euro 2 2 5 7" xfId="389"/>
    <cellStyle name="Euro 2 2 5 8" xfId="390"/>
    <cellStyle name="Euro 2 2 6" xfId="391"/>
    <cellStyle name="Euro 2 2 6 2" xfId="392"/>
    <cellStyle name="Euro 2 2 6 2 2" xfId="393"/>
    <cellStyle name="Euro 2 2 6 2 2 2" xfId="394"/>
    <cellStyle name="Euro 2 2 6 2 2 2 2" xfId="395"/>
    <cellStyle name="Euro 2 2 6 2 2 3" xfId="396"/>
    <cellStyle name="Euro 2 2 6 2 2 3 2" xfId="397"/>
    <cellStyle name="Euro 2 2 6 2 2 4" xfId="398"/>
    <cellStyle name="Euro 2 2 6 2 2 5" xfId="399"/>
    <cellStyle name="Euro 2 2 6 2 2 6" xfId="400"/>
    <cellStyle name="Euro 2 2 6 2 3" xfId="401"/>
    <cellStyle name="Euro 2 2 6 2 3 2" xfId="402"/>
    <cellStyle name="Euro 2 2 6 2 4" xfId="403"/>
    <cellStyle name="Euro 2 2 6 2 4 2" xfId="404"/>
    <cellStyle name="Euro 2 2 6 2 5" xfId="405"/>
    <cellStyle name="Euro 2 2 6 2 6" xfId="406"/>
    <cellStyle name="Euro 2 2 6 2 7" xfId="407"/>
    <cellStyle name="Euro 2 2 6 3" xfId="408"/>
    <cellStyle name="Euro 2 2 6 3 2" xfId="409"/>
    <cellStyle name="Euro 2 2 6 3 2 2" xfId="410"/>
    <cellStyle name="Euro 2 2 6 3 3" xfId="411"/>
    <cellStyle name="Euro 2 2 6 3 3 2" xfId="412"/>
    <cellStyle name="Euro 2 2 6 3 4" xfId="413"/>
    <cellStyle name="Euro 2 2 6 3 5" xfId="414"/>
    <cellStyle name="Euro 2 2 6 3 6" xfId="415"/>
    <cellStyle name="Euro 2 2 6 4" xfId="416"/>
    <cellStyle name="Euro 2 2 6 4 2" xfId="417"/>
    <cellStyle name="Euro 2 2 6 5" xfId="418"/>
    <cellStyle name="Euro 2 2 6 5 2" xfId="419"/>
    <cellStyle name="Euro 2 2 6 6" xfId="420"/>
    <cellStyle name="Euro 2 2 6 7" xfId="421"/>
    <cellStyle name="Euro 2 2 6 8" xfId="422"/>
    <cellStyle name="Euro 2 2 7" xfId="423"/>
    <cellStyle name="Euro 2 2 7 2" xfId="424"/>
    <cellStyle name="Euro 2 2 7 2 2" xfId="425"/>
    <cellStyle name="Euro 2 2 7 2 2 2" xfId="426"/>
    <cellStyle name="Euro 2 2 7 2 3" xfId="427"/>
    <cellStyle name="Euro 2 2 7 2 3 2" xfId="428"/>
    <cellStyle name="Euro 2 2 7 2 4" xfId="429"/>
    <cellStyle name="Euro 2 2 7 2 5" xfId="430"/>
    <cellStyle name="Euro 2 2 7 2 6" xfId="431"/>
    <cellStyle name="Euro 2 2 7 3" xfId="432"/>
    <cellStyle name="Euro 2 2 7 3 2" xfId="433"/>
    <cellStyle name="Euro 2 2 7 4" xfId="434"/>
    <cellStyle name="Euro 2 2 7 4 2" xfId="435"/>
    <cellStyle name="Euro 2 2 7 5" xfId="436"/>
    <cellStyle name="Euro 2 2 7 6" xfId="437"/>
    <cellStyle name="Euro 2 2 7 7" xfId="438"/>
    <cellStyle name="Euro 2 2 8" xfId="439"/>
    <cellStyle name="Euro 2 2 8 2" xfId="440"/>
    <cellStyle name="Euro 2 2 8 2 2" xfId="441"/>
    <cellStyle name="Euro 2 2 8 2 2 2" xfId="442"/>
    <cellStyle name="Euro 2 2 8 2 3" xfId="443"/>
    <cellStyle name="Euro 2 2 8 2 3 2" xfId="444"/>
    <cellStyle name="Euro 2 2 8 2 4" xfId="445"/>
    <cellStyle name="Euro 2 2 8 2 5" xfId="446"/>
    <cellStyle name="Euro 2 2 8 2 6" xfId="447"/>
    <cellStyle name="Euro 2 2 8 3" xfId="448"/>
    <cellStyle name="Euro 2 2 8 3 2" xfId="449"/>
    <cellStyle name="Euro 2 2 8 4" xfId="450"/>
    <cellStyle name="Euro 2 2 8 4 2" xfId="451"/>
    <cellStyle name="Euro 2 2 8 5" xfId="452"/>
    <cellStyle name="Euro 2 2 8 6" xfId="453"/>
    <cellStyle name="Euro 2 2 8 7" xfId="454"/>
    <cellStyle name="Euro 2 2 9" xfId="455"/>
    <cellStyle name="Euro 2 2 9 2" xfId="456"/>
    <cellStyle name="Euro 2 2 9 2 2" xfId="457"/>
    <cellStyle name="Euro 2 2 9 3" xfId="458"/>
    <cellStyle name="Euro 2 2 9 3 2" xfId="459"/>
    <cellStyle name="Euro 2 2 9 4" xfId="460"/>
    <cellStyle name="Euro 2 2 9 5" xfId="461"/>
    <cellStyle name="Euro 2 2 9 6" xfId="462"/>
    <cellStyle name="Euro 2 3" xfId="463"/>
    <cellStyle name="Euro 2 3 2" xfId="464"/>
    <cellStyle name="Euro 2 3 2 2" xfId="465"/>
    <cellStyle name="Euro 2 3 2 2 2" xfId="466"/>
    <cellStyle name="Euro 2 3 2 2 2 2" xfId="467"/>
    <cellStyle name="Euro 2 3 2 2 3" xfId="468"/>
    <cellStyle name="Euro 2 3 2 2 3 2" xfId="469"/>
    <cellStyle name="Euro 2 3 2 2 4" xfId="470"/>
    <cellStyle name="Euro 2 3 2 2 5" xfId="471"/>
    <cellStyle name="Euro 2 3 2 2 6" xfId="472"/>
    <cellStyle name="Euro 2 3 2 3" xfId="473"/>
    <cellStyle name="Euro 2 3 2 3 2" xfId="474"/>
    <cellStyle name="Euro 2 3 2 4" xfId="475"/>
    <cellStyle name="Euro 2 3 2 4 2" xfId="476"/>
    <cellStyle name="Euro 2 3 2 5" xfId="477"/>
    <cellStyle name="Euro 2 3 2 6" xfId="478"/>
    <cellStyle name="Euro 2 3 2 7" xfId="479"/>
    <cellStyle name="Euro 2 3 3" xfId="480"/>
    <cellStyle name="Euro 2 3 3 2" xfId="481"/>
    <cellStyle name="Euro 2 3 3 2 2" xfId="482"/>
    <cellStyle name="Euro 2 3 3 3" xfId="483"/>
    <cellStyle name="Euro 2 3 3 3 2" xfId="484"/>
    <cellStyle name="Euro 2 3 3 4" xfId="485"/>
    <cellStyle name="Euro 2 3 3 5" xfId="486"/>
    <cellStyle name="Euro 2 3 3 6" xfId="487"/>
    <cellStyle name="Euro 2 3 4" xfId="488"/>
    <cellStyle name="Euro 2 3 4 2" xfId="489"/>
    <cellStyle name="Euro 2 3 5" xfId="490"/>
    <cellStyle name="Euro 2 3 5 2" xfId="491"/>
    <cellStyle name="Euro 2 3 6" xfId="492"/>
    <cellStyle name="Euro 2 3 7" xfId="493"/>
    <cellStyle name="Euro 2 3 8" xfId="494"/>
    <cellStyle name="Euro 2 4" xfId="495"/>
    <cellStyle name="Euro 2 4 2" xfId="496"/>
    <cellStyle name="Euro 2 4 2 2" xfId="497"/>
    <cellStyle name="Euro 2 4 2 2 2" xfId="498"/>
    <cellStyle name="Euro 2 4 2 2 2 2" xfId="499"/>
    <cellStyle name="Euro 2 4 2 2 3" xfId="500"/>
    <cellStyle name="Euro 2 4 2 2 3 2" xfId="501"/>
    <cellStyle name="Euro 2 4 2 2 4" xfId="502"/>
    <cellStyle name="Euro 2 4 2 2 5" xfId="503"/>
    <cellStyle name="Euro 2 4 2 2 6" xfId="504"/>
    <cellStyle name="Euro 2 4 2 3" xfId="505"/>
    <cellStyle name="Euro 2 4 2 3 2" xfId="506"/>
    <cellStyle name="Euro 2 4 2 4" xfId="507"/>
    <cellStyle name="Euro 2 4 2 4 2" xfId="508"/>
    <cellStyle name="Euro 2 4 2 5" xfId="509"/>
    <cellStyle name="Euro 2 4 2 6" xfId="510"/>
    <cellStyle name="Euro 2 4 2 7" xfId="511"/>
    <cellStyle name="Euro 2 4 3" xfId="512"/>
    <cellStyle name="Euro 2 4 3 2" xfId="513"/>
    <cellStyle name="Euro 2 4 3 2 2" xfId="514"/>
    <cellStyle name="Euro 2 4 3 3" xfId="515"/>
    <cellStyle name="Euro 2 4 3 3 2" xfId="516"/>
    <cellStyle name="Euro 2 4 3 4" xfId="517"/>
    <cellStyle name="Euro 2 4 3 5" xfId="518"/>
    <cellStyle name="Euro 2 4 3 6" xfId="519"/>
    <cellStyle name="Euro 2 4 4" xfId="520"/>
    <cellStyle name="Euro 2 4 4 2" xfId="521"/>
    <cellStyle name="Euro 2 4 5" xfId="522"/>
    <cellStyle name="Euro 2 4 5 2" xfId="523"/>
    <cellStyle name="Euro 2 4 6" xfId="524"/>
    <cellStyle name="Euro 2 4 7" xfId="525"/>
    <cellStyle name="Euro 2 4 8" xfId="526"/>
    <cellStyle name="Euro 2 5" xfId="527"/>
    <cellStyle name="Euro 2 5 2" xfId="528"/>
    <cellStyle name="Euro 2 5 2 2" xfId="529"/>
    <cellStyle name="Euro 2 5 2 2 2" xfId="530"/>
    <cellStyle name="Euro 2 5 2 2 2 2" xfId="531"/>
    <cellStyle name="Euro 2 5 2 2 3" xfId="532"/>
    <cellStyle name="Euro 2 5 2 2 3 2" xfId="533"/>
    <cellStyle name="Euro 2 5 2 2 4" xfId="534"/>
    <cellStyle name="Euro 2 5 2 2 5" xfId="535"/>
    <cellStyle name="Euro 2 5 2 2 6" xfId="536"/>
    <cellStyle name="Euro 2 5 2 3" xfId="537"/>
    <cellStyle name="Euro 2 5 2 3 2" xfId="538"/>
    <cellStyle name="Euro 2 5 2 4" xfId="539"/>
    <cellStyle name="Euro 2 5 2 4 2" xfId="540"/>
    <cellStyle name="Euro 2 5 2 5" xfId="541"/>
    <cellStyle name="Euro 2 5 2 6" xfId="542"/>
    <cellStyle name="Euro 2 5 2 7" xfId="543"/>
    <cellStyle name="Euro 2 5 3" xfId="544"/>
    <cellStyle name="Euro 2 5 3 2" xfId="545"/>
    <cellStyle name="Euro 2 5 3 2 2" xfId="546"/>
    <cellStyle name="Euro 2 5 3 3" xfId="547"/>
    <cellStyle name="Euro 2 5 3 3 2" xfId="548"/>
    <cellStyle name="Euro 2 5 3 4" xfId="549"/>
    <cellStyle name="Euro 2 5 3 5" xfId="550"/>
    <cellStyle name="Euro 2 5 3 6" xfId="551"/>
    <cellStyle name="Euro 2 5 4" xfId="552"/>
    <cellStyle name="Euro 2 5 4 2" xfId="553"/>
    <cellStyle name="Euro 2 5 5" xfId="554"/>
    <cellStyle name="Euro 2 5 5 2" xfId="555"/>
    <cellStyle name="Euro 2 5 6" xfId="556"/>
    <cellStyle name="Euro 2 5 7" xfId="557"/>
    <cellStyle name="Euro 2 5 8" xfId="558"/>
    <cellStyle name="Euro 2 6" xfId="559"/>
    <cellStyle name="Euro 2 6 2" xfId="560"/>
    <cellStyle name="Euro 2 6 2 2" xfId="561"/>
    <cellStyle name="Euro 2 6 2 2 2" xfId="562"/>
    <cellStyle name="Euro 2 6 2 2 2 2" xfId="563"/>
    <cellStyle name="Euro 2 6 2 2 3" xfId="564"/>
    <cellStyle name="Euro 2 6 2 2 3 2" xfId="565"/>
    <cellStyle name="Euro 2 6 2 2 4" xfId="566"/>
    <cellStyle name="Euro 2 6 2 2 5" xfId="567"/>
    <cellStyle name="Euro 2 6 2 2 6" xfId="568"/>
    <cellStyle name="Euro 2 6 2 3" xfId="569"/>
    <cellStyle name="Euro 2 6 2 3 2" xfId="570"/>
    <cellStyle name="Euro 2 6 2 4" xfId="571"/>
    <cellStyle name="Euro 2 6 2 4 2" xfId="572"/>
    <cellStyle name="Euro 2 6 2 5" xfId="573"/>
    <cellStyle name="Euro 2 6 2 6" xfId="574"/>
    <cellStyle name="Euro 2 6 2 7" xfId="575"/>
    <cellStyle name="Euro 2 6 3" xfId="576"/>
    <cellStyle name="Euro 2 6 3 2" xfId="577"/>
    <cellStyle name="Euro 2 6 3 2 2" xfId="578"/>
    <cellStyle name="Euro 2 6 3 3" xfId="579"/>
    <cellStyle name="Euro 2 6 3 3 2" xfId="580"/>
    <cellStyle name="Euro 2 6 3 4" xfId="581"/>
    <cellStyle name="Euro 2 6 3 5" xfId="582"/>
    <cellStyle name="Euro 2 6 3 6" xfId="583"/>
    <cellStyle name="Euro 2 6 4" xfId="584"/>
    <cellStyle name="Euro 2 6 4 2" xfId="585"/>
    <cellStyle name="Euro 2 6 5" xfId="586"/>
    <cellStyle name="Euro 2 6 5 2" xfId="587"/>
    <cellStyle name="Euro 2 6 6" xfId="588"/>
    <cellStyle name="Euro 2 6 7" xfId="589"/>
    <cellStyle name="Euro 2 6 8" xfId="590"/>
    <cellStyle name="Euro 2 7" xfId="591"/>
    <cellStyle name="Euro 2 7 2" xfId="592"/>
    <cellStyle name="Euro 2 7 2 2" xfId="593"/>
    <cellStyle name="Euro 2 7 2 2 2" xfId="594"/>
    <cellStyle name="Euro 2 7 2 2 2 2" xfId="595"/>
    <cellStyle name="Euro 2 7 2 2 3" xfId="596"/>
    <cellStyle name="Euro 2 7 2 2 3 2" xfId="597"/>
    <cellStyle name="Euro 2 7 2 2 4" xfId="598"/>
    <cellStyle name="Euro 2 7 2 2 5" xfId="599"/>
    <cellStyle name="Euro 2 7 2 2 6" xfId="600"/>
    <cellStyle name="Euro 2 7 2 3" xfId="601"/>
    <cellStyle name="Euro 2 7 2 3 2" xfId="602"/>
    <cellStyle name="Euro 2 7 2 4" xfId="603"/>
    <cellStyle name="Euro 2 7 2 4 2" xfId="604"/>
    <cellStyle name="Euro 2 7 2 5" xfId="605"/>
    <cellStyle name="Euro 2 7 2 6" xfId="606"/>
    <cellStyle name="Euro 2 7 2 7" xfId="607"/>
    <cellStyle name="Euro 2 7 3" xfId="608"/>
    <cellStyle name="Euro 2 7 3 2" xfId="609"/>
    <cellStyle name="Euro 2 7 3 2 2" xfId="610"/>
    <cellStyle name="Euro 2 7 3 3" xfId="611"/>
    <cellStyle name="Euro 2 7 3 3 2" xfId="612"/>
    <cellStyle name="Euro 2 7 3 4" xfId="613"/>
    <cellStyle name="Euro 2 7 3 5" xfId="614"/>
    <cellStyle name="Euro 2 7 3 6" xfId="615"/>
    <cellStyle name="Euro 2 7 4" xfId="616"/>
    <cellStyle name="Euro 2 7 4 2" xfId="617"/>
    <cellStyle name="Euro 2 7 5" xfId="618"/>
    <cellStyle name="Euro 2 7 5 2" xfId="619"/>
    <cellStyle name="Euro 2 7 6" xfId="620"/>
    <cellStyle name="Euro 2 7 7" xfId="621"/>
    <cellStyle name="Euro 2 7 8" xfId="622"/>
    <cellStyle name="Euro 2 8" xfId="623"/>
    <cellStyle name="Euro 2 8 2" xfId="624"/>
    <cellStyle name="Euro 2 8 2 2" xfId="625"/>
    <cellStyle name="Euro 2 8 2 2 2" xfId="626"/>
    <cellStyle name="Euro 2 8 2 3" xfId="627"/>
    <cellStyle name="Euro 2 8 2 3 2" xfId="628"/>
    <cellStyle name="Euro 2 8 2 4" xfId="629"/>
    <cellStyle name="Euro 2 8 2 5" xfId="630"/>
    <cellStyle name="Euro 2 8 2 6" xfId="631"/>
    <cellStyle name="Euro 2 8 3" xfId="632"/>
    <cellStyle name="Euro 2 8 3 2" xfId="633"/>
    <cellStyle name="Euro 2 8 4" xfId="634"/>
    <cellStyle name="Euro 2 8 4 2" xfId="635"/>
    <cellStyle name="Euro 2 8 5" xfId="636"/>
    <cellStyle name="Euro 2 8 6" xfId="637"/>
    <cellStyle name="Euro 2 8 7" xfId="638"/>
    <cellStyle name="Euro 2 9" xfId="639"/>
    <cellStyle name="Euro 2 9 2" xfId="640"/>
    <cellStyle name="Euro 2 9 2 2" xfId="641"/>
    <cellStyle name="Euro 2 9 2 2 2" xfId="642"/>
    <cellStyle name="Euro 2 9 2 3" xfId="643"/>
    <cellStyle name="Euro 2 9 2 3 2" xfId="644"/>
    <cellStyle name="Euro 2 9 2 4" xfId="645"/>
    <cellStyle name="Euro 2 9 2 5" xfId="646"/>
    <cellStyle name="Euro 2 9 2 6" xfId="647"/>
    <cellStyle name="Euro 2 9 3" xfId="648"/>
    <cellStyle name="Euro 2 9 3 2" xfId="649"/>
    <cellStyle name="Euro 2 9 4" xfId="650"/>
    <cellStyle name="Euro 2 9 4 2" xfId="651"/>
    <cellStyle name="Euro 2 9 5" xfId="652"/>
    <cellStyle name="Euro 2 9 6" xfId="653"/>
    <cellStyle name="Euro 2 9 7" xfId="654"/>
    <cellStyle name="Euro 2_-2- FOURNITURES BUREAU PAPIER - CONSULTATION MAI 18 AVRIL 20 pour mise en offre" xfId="655"/>
    <cellStyle name="Euro 20" xfId="656"/>
    <cellStyle name="Euro 20 2" xfId="657"/>
    <cellStyle name="Euro 21" xfId="658"/>
    <cellStyle name="Euro 21 2" xfId="659"/>
    <cellStyle name="Euro 22" xfId="660"/>
    <cellStyle name="Euro 23" xfId="661"/>
    <cellStyle name="Euro 24" xfId="662"/>
    <cellStyle name="Euro 25" xfId="663"/>
    <cellStyle name="Euro 3" xfId="664"/>
    <cellStyle name="Euro 3 10" xfId="665"/>
    <cellStyle name="Euro 3 10 2" xfId="666"/>
    <cellStyle name="Euro 3 11" xfId="667"/>
    <cellStyle name="Euro 3 11 2" xfId="668"/>
    <cellStyle name="Euro 3 12" xfId="669"/>
    <cellStyle name="Euro 3 13" xfId="670"/>
    <cellStyle name="Euro 3 14" xfId="671"/>
    <cellStyle name="Euro 3 2" xfId="672"/>
    <cellStyle name="Euro 3 2 2" xfId="673"/>
    <cellStyle name="Euro 3 2 2 2" xfId="674"/>
    <cellStyle name="Euro 3 2 2 2 2" xfId="675"/>
    <cellStyle name="Euro 3 2 2 2 2 2" xfId="676"/>
    <cellStyle name="Euro 3 2 2 2 3" xfId="677"/>
    <cellStyle name="Euro 3 2 2 2 3 2" xfId="678"/>
    <cellStyle name="Euro 3 2 2 2 4" xfId="679"/>
    <cellStyle name="Euro 3 2 2 2 5" xfId="680"/>
    <cellStyle name="Euro 3 2 2 2 6" xfId="681"/>
    <cellStyle name="Euro 3 2 2 3" xfId="682"/>
    <cellStyle name="Euro 3 2 2 3 2" xfId="683"/>
    <cellStyle name="Euro 3 2 2 4" xfId="684"/>
    <cellStyle name="Euro 3 2 2 4 2" xfId="685"/>
    <cellStyle name="Euro 3 2 2 5" xfId="686"/>
    <cellStyle name="Euro 3 2 2 6" xfId="687"/>
    <cellStyle name="Euro 3 2 2 7" xfId="688"/>
    <cellStyle name="Euro 3 2 3" xfId="689"/>
    <cellStyle name="Euro 3 2 3 2" xfId="690"/>
    <cellStyle name="Euro 3 2 3 2 2" xfId="691"/>
    <cellStyle name="Euro 3 2 3 3" xfId="692"/>
    <cellStyle name="Euro 3 2 3 3 2" xfId="693"/>
    <cellStyle name="Euro 3 2 3 4" xfId="694"/>
    <cellStyle name="Euro 3 2 3 5" xfId="695"/>
    <cellStyle name="Euro 3 2 3 6" xfId="696"/>
    <cellStyle name="Euro 3 2 4" xfId="697"/>
    <cellStyle name="Euro 3 2 4 2" xfId="698"/>
    <cellStyle name="Euro 3 2 5" xfId="699"/>
    <cellStyle name="Euro 3 2 5 2" xfId="700"/>
    <cellStyle name="Euro 3 2 6" xfId="701"/>
    <cellStyle name="Euro 3 2 7" xfId="702"/>
    <cellStyle name="Euro 3 2 8" xfId="703"/>
    <cellStyle name="Euro 3 3" xfId="704"/>
    <cellStyle name="Euro 3 3 2" xfId="705"/>
    <cellStyle name="Euro 3 3 2 2" xfId="706"/>
    <cellStyle name="Euro 3 3 2 2 2" xfId="707"/>
    <cellStyle name="Euro 3 3 2 2 2 2" xfId="708"/>
    <cellStyle name="Euro 3 3 2 2 3" xfId="709"/>
    <cellStyle name="Euro 3 3 2 2 3 2" xfId="710"/>
    <cellStyle name="Euro 3 3 2 2 4" xfId="711"/>
    <cellStyle name="Euro 3 3 2 2 5" xfId="712"/>
    <cellStyle name="Euro 3 3 2 2 6" xfId="713"/>
    <cellStyle name="Euro 3 3 2 3" xfId="714"/>
    <cellStyle name="Euro 3 3 2 3 2" xfId="715"/>
    <cellStyle name="Euro 3 3 2 4" xfId="716"/>
    <cellStyle name="Euro 3 3 2 4 2" xfId="717"/>
    <cellStyle name="Euro 3 3 2 5" xfId="718"/>
    <cellStyle name="Euro 3 3 2 6" xfId="719"/>
    <cellStyle name="Euro 3 3 2 7" xfId="720"/>
    <cellStyle name="Euro 3 3 3" xfId="721"/>
    <cellStyle name="Euro 3 3 3 2" xfId="722"/>
    <cellStyle name="Euro 3 3 3 2 2" xfId="723"/>
    <cellStyle name="Euro 3 3 3 3" xfId="724"/>
    <cellStyle name="Euro 3 3 3 3 2" xfId="725"/>
    <cellStyle name="Euro 3 3 3 4" xfId="726"/>
    <cellStyle name="Euro 3 3 3 5" xfId="727"/>
    <cellStyle name="Euro 3 3 3 6" xfId="728"/>
    <cellStyle name="Euro 3 3 4" xfId="729"/>
    <cellStyle name="Euro 3 3 4 2" xfId="730"/>
    <cellStyle name="Euro 3 3 5" xfId="731"/>
    <cellStyle name="Euro 3 3 5 2" xfId="732"/>
    <cellStyle name="Euro 3 3 6" xfId="733"/>
    <cellStyle name="Euro 3 3 7" xfId="734"/>
    <cellStyle name="Euro 3 3 8" xfId="735"/>
    <cellStyle name="Euro 3 4" xfId="736"/>
    <cellStyle name="Euro 3 4 2" xfId="737"/>
    <cellStyle name="Euro 3 4 2 2" xfId="738"/>
    <cellStyle name="Euro 3 4 2 2 2" xfId="739"/>
    <cellStyle name="Euro 3 4 2 2 2 2" xfId="740"/>
    <cellStyle name="Euro 3 4 2 2 3" xfId="741"/>
    <cellStyle name="Euro 3 4 2 2 3 2" xfId="742"/>
    <cellStyle name="Euro 3 4 2 2 4" xfId="743"/>
    <cellStyle name="Euro 3 4 2 2 5" xfId="744"/>
    <cellStyle name="Euro 3 4 2 2 6" xfId="745"/>
    <cellStyle name="Euro 3 4 2 3" xfId="746"/>
    <cellStyle name="Euro 3 4 2 3 2" xfId="747"/>
    <cellStyle name="Euro 3 4 2 4" xfId="748"/>
    <cellStyle name="Euro 3 4 2 4 2" xfId="749"/>
    <cellStyle name="Euro 3 4 2 5" xfId="750"/>
    <cellStyle name="Euro 3 4 2 6" xfId="751"/>
    <cellStyle name="Euro 3 4 2 7" xfId="752"/>
    <cellStyle name="Euro 3 4 3" xfId="753"/>
    <cellStyle name="Euro 3 4 3 2" xfId="754"/>
    <cellStyle name="Euro 3 4 3 2 2" xfId="755"/>
    <cellStyle name="Euro 3 4 3 3" xfId="756"/>
    <cellStyle name="Euro 3 4 3 3 2" xfId="757"/>
    <cellStyle name="Euro 3 4 3 4" xfId="758"/>
    <cellStyle name="Euro 3 4 3 5" xfId="759"/>
    <cellStyle name="Euro 3 4 3 6" xfId="760"/>
    <cellStyle name="Euro 3 4 4" xfId="761"/>
    <cellStyle name="Euro 3 4 4 2" xfId="762"/>
    <cellStyle name="Euro 3 4 5" xfId="763"/>
    <cellStyle name="Euro 3 4 5 2" xfId="764"/>
    <cellStyle name="Euro 3 4 6" xfId="765"/>
    <cellStyle name="Euro 3 4 7" xfId="766"/>
    <cellStyle name="Euro 3 4 8" xfId="767"/>
    <cellStyle name="Euro 3 5" xfId="768"/>
    <cellStyle name="Euro 3 5 2" xfId="769"/>
    <cellStyle name="Euro 3 5 2 2" xfId="770"/>
    <cellStyle name="Euro 3 5 2 2 2" xfId="771"/>
    <cellStyle name="Euro 3 5 2 2 2 2" xfId="772"/>
    <cellStyle name="Euro 3 5 2 2 3" xfId="773"/>
    <cellStyle name="Euro 3 5 2 2 3 2" xfId="774"/>
    <cellStyle name="Euro 3 5 2 2 4" xfId="775"/>
    <cellStyle name="Euro 3 5 2 2 5" xfId="776"/>
    <cellStyle name="Euro 3 5 2 2 6" xfId="777"/>
    <cellStyle name="Euro 3 5 2 3" xfId="778"/>
    <cellStyle name="Euro 3 5 2 3 2" xfId="779"/>
    <cellStyle name="Euro 3 5 2 4" xfId="780"/>
    <cellStyle name="Euro 3 5 2 4 2" xfId="781"/>
    <cellStyle name="Euro 3 5 2 5" xfId="782"/>
    <cellStyle name="Euro 3 5 2 6" xfId="783"/>
    <cellStyle name="Euro 3 5 2 7" xfId="784"/>
    <cellStyle name="Euro 3 5 3" xfId="785"/>
    <cellStyle name="Euro 3 5 3 2" xfId="786"/>
    <cellStyle name="Euro 3 5 3 2 2" xfId="787"/>
    <cellStyle name="Euro 3 5 3 3" xfId="788"/>
    <cellStyle name="Euro 3 5 3 3 2" xfId="789"/>
    <cellStyle name="Euro 3 5 3 4" xfId="790"/>
    <cellStyle name="Euro 3 5 3 5" xfId="791"/>
    <cellStyle name="Euro 3 5 3 6" xfId="792"/>
    <cellStyle name="Euro 3 5 4" xfId="793"/>
    <cellStyle name="Euro 3 5 4 2" xfId="794"/>
    <cellStyle name="Euro 3 5 5" xfId="795"/>
    <cellStyle name="Euro 3 5 5 2" xfId="796"/>
    <cellStyle name="Euro 3 5 6" xfId="797"/>
    <cellStyle name="Euro 3 5 7" xfId="798"/>
    <cellStyle name="Euro 3 5 8" xfId="799"/>
    <cellStyle name="Euro 3 6" xfId="800"/>
    <cellStyle name="Euro 3 6 2" xfId="801"/>
    <cellStyle name="Euro 3 6 2 2" xfId="802"/>
    <cellStyle name="Euro 3 6 2 2 2" xfId="803"/>
    <cellStyle name="Euro 3 6 2 2 2 2" xfId="804"/>
    <cellStyle name="Euro 3 6 2 2 3" xfId="805"/>
    <cellStyle name="Euro 3 6 2 2 3 2" xfId="806"/>
    <cellStyle name="Euro 3 6 2 2 4" xfId="807"/>
    <cellStyle name="Euro 3 6 2 2 5" xfId="808"/>
    <cellStyle name="Euro 3 6 2 2 6" xfId="809"/>
    <cellStyle name="Euro 3 6 2 3" xfId="810"/>
    <cellStyle name="Euro 3 6 2 3 2" xfId="811"/>
    <cellStyle name="Euro 3 6 2 4" xfId="812"/>
    <cellStyle name="Euro 3 6 2 4 2" xfId="813"/>
    <cellStyle name="Euro 3 6 2 5" xfId="814"/>
    <cellStyle name="Euro 3 6 2 6" xfId="815"/>
    <cellStyle name="Euro 3 6 2 7" xfId="816"/>
    <cellStyle name="Euro 3 6 3" xfId="817"/>
    <cellStyle name="Euro 3 6 3 2" xfId="818"/>
    <cellStyle name="Euro 3 6 3 2 2" xfId="819"/>
    <cellStyle name="Euro 3 6 3 3" xfId="820"/>
    <cellStyle name="Euro 3 6 3 3 2" xfId="821"/>
    <cellStyle name="Euro 3 6 3 4" xfId="822"/>
    <cellStyle name="Euro 3 6 3 5" xfId="823"/>
    <cellStyle name="Euro 3 6 3 6" xfId="824"/>
    <cellStyle name="Euro 3 6 4" xfId="825"/>
    <cellStyle name="Euro 3 6 4 2" xfId="826"/>
    <cellStyle name="Euro 3 6 5" xfId="827"/>
    <cellStyle name="Euro 3 6 5 2" xfId="828"/>
    <cellStyle name="Euro 3 6 6" xfId="829"/>
    <cellStyle name="Euro 3 6 7" xfId="830"/>
    <cellStyle name="Euro 3 6 8" xfId="831"/>
    <cellStyle name="Euro 3 7" xfId="832"/>
    <cellStyle name="Euro 3 7 2" xfId="833"/>
    <cellStyle name="Euro 3 7 2 2" xfId="834"/>
    <cellStyle name="Euro 3 7 2 2 2" xfId="835"/>
    <cellStyle name="Euro 3 7 2 3" xfId="836"/>
    <cellStyle name="Euro 3 7 2 3 2" xfId="837"/>
    <cellStyle name="Euro 3 7 2 4" xfId="838"/>
    <cellStyle name="Euro 3 7 2 5" xfId="839"/>
    <cellStyle name="Euro 3 7 2 6" xfId="840"/>
    <cellStyle name="Euro 3 7 3" xfId="841"/>
    <cellStyle name="Euro 3 7 3 2" xfId="842"/>
    <cellStyle name="Euro 3 7 4" xfId="843"/>
    <cellStyle name="Euro 3 7 4 2" xfId="844"/>
    <cellStyle name="Euro 3 7 5" xfId="845"/>
    <cellStyle name="Euro 3 7 6" xfId="846"/>
    <cellStyle name="Euro 3 7 7" xfId="847"/>
    <cellStyle name="Euro 3 8" xfId="848"/>
    <cellStyle name="Euro 3 8 2" xfId="849"/>
    <cellStyle name="Euro 3 8 2 2" xfId="850"/>
    <cellStyle name="Euro 3 8 2 2 2" xfId="851"/>
    <cellStyle name="Euro 3 8 2 3" xfId="852"/>
    <cellStyle name="Euro 3 8 2 3 2" xfId="853"/>
    <cellStyle name="Euro 3 8 2 4" xfId="854"/>
    <cellStyle name="Euro 3 8 2 5" xfId="855"/>
    <cellStyle name="Euro 3 8 2 6" xfId="856"/>
    <cellStyle name="Euro 3 8 3" xfId="857"/>
    <cellStyle name="Euro 3 8 3 2" xfId="858"/>
    <cellStyle name="Euro 3 8 4" xfId="859"/>
    <cellStyle name="Euro 3 8 4 2" xfId="860"/>
    <cellStyle name="Euro 3 8 5" xfId="861"/>
    <cellStyle name="Euro 3 8 6" xfId="862"/>
    <cellStyle name="Euro 3 8 7" xfId="863"/>
    <cellStyle name="Euro 3 9" xfId="864"/>
    <cellStyle name="Euro 3 9 2" xfId="865"/>
    <cellStyle name="Euro 3 9 2 2" xfId="866"/>
    <cellStyle name="Euro 3 9 3" xfId="867"/>
    <cellStyle name="Euro 3 9 3 2" xfId="868"/>
    <cellStyle name="Euro 3 9 4" xfId="869"/>
    <cellStyle name="Euro 3 9 5" xfId="870"/>
    <cellStyle name="Euro 3 9 6" xfId="871"/>
    <cellStyle name="Euro 4" xfId="872"/>
    <cellStyle name="Euro 4 2" xfId="873"/>
    <cellStyle name="Euro 4 2 2" xfId="874"/>
    <cellStyle name="Euro 4 2 2 2" xfId="875"/>
    <cellStyle name="Euro 4 2 2 2 2" xfId="876"/>
    <cellStyle name="Euro 4 2 2 3" xfId="877"/>
    <cellStyle name="Euro 4 2 2 3 2" xfId="878"/>
    <cellStyle name="Euro 4 2 2 4" xfId="879"/>
    <cellStyle name="Euro 4 2 2 5" xfId="880"/>
    <cellStyle name="Euro 4 2 2 6" xfId="881"/>
    <cellStyle name="Euro 4 2 3" xfId="882"/>
    <cellStyle name="Euro 4 2 3 2" xfId="883"/>
    <cellStyle name="Euro 4 2 4" xfId="884"/>
    <cellStyle name="Euro 4 2 4 2" xfId="885"/>
    <cellStyle name="Euro 4 2 5" xfId="886"/>
    <cellStyle name="Euro 4 2 6" xfId="887"/>
    <cellStyle name="Euro 4 2 7" xfId="888"/>
    <cellStyle name="Euro 4 3" xfId="889"/>
    <cellStyle name="Euro 4 3 2" xfId="890"/>
    <cellStyle name="Euro 4 3 2 2" xfId="891"/>
    <cellStyle name="Euro 4 3 3" xfId="892"/>
    <cellStyle name="Euro 4 3 3 2" xfId="893"/>
    <cellStyle name="Euro 4 3 4" xfId="894"/>
    <cellStyle name="Euro 4 3 5" xfId="895"/>
    <cellStyle name="Euro 4 3 6" xfId="896"/>
    <cellStyle name="Euro 4 4" xfId="897"/>
    <cellStyle name="Euro 4 4 2" xfId="898"/>
    <cellStyle name="Euro 4 5" xfId="899"/>
    <cellStyle name="Euro 4 5 2" xfId="900"/>
    <cellStyle name="Euro 4 6" xfId="901"/>
    <cellStyle name="Euro 4 7" xfId="902"/>
    <cellStyle name="Euro 4 8" xfId="903"/>
    <cellStyle name="Euro 5" xfId="904"/>
    <cellStyle name="Euro 5 2" xfId="905"/>
    <cellStyle name="Euro 5 2 2" xfId="906"/>
    <cellStyle name="Euro 5 2 2 2" xfId="907"/>
    <cellStyle name="Euro 5 2 2 2 2" xfId="908"/>
    <cellStyle name="Euro 5 2 2 3" xfId="909"/>
    <cellStyle name="Euro 5 2 2 3 2" xfId="910"/>
    <cellStyle name="Euro 5 2 2 4" xfId="911"/>
    <cellStyle name="Euro 5 2 2 5" xfId="912"/>
    <cellStyle name="Euro 5 2 2 6" xfId="913"/>
    <cellStyle name="Euro 5 2 3" xfId="914"/>
    <cellStyle name="Euro 5 2 3 2" xfId="915"/>
    <cellStyle name="Euro 5 2 4" xfId="916"/>
    <cellStyle name="Euro 5 2 4 2" xfId="917"/>
    <cellStyle name="Euro 5 2 5" xfId="918"/>
    <cellStyle name="Euro 5 2 6" xfId="919"/>
    <cellStyle name="Euro 5 2 7" xfId="920"/>
    <cellStyle name="Euro 5 3" xfId="921"/>
    <cellStyle name="Euro 5 3 2" xfId="922"/>
    <cellStyle name="Euro 5 3 2 2" xfId="923"/>
    <cellStyle name="Euro 5 3 3" xfId="924"/>
    <cellStyle name="Euro 5 3 3 2" xfId="925"/>
    <cellStyle name="Euro 5 3 4" xfId="926"/>
    <cellStyle name="Euro 5 3 5" xfId="927"/>
    <cellStyle name="Euro 5 3 6" xfId="928"/>
    <cellStyle name="Euro 5 4" xfId="929"/>
    <cellStyle name="Euro 5 4 2" xfId="930"/>
    <cellStyle name="Euro 5 5" xfId="931"/>
    <cellStyle name="Euro 5 5 2" xfId="932"/>
    <cellStyle name="Euro 5 6" xfId="933"/>
    <cellStyle name="Euro 5 7" xfId="934"/>
    <cellStyle name="Euro 5 8" xfId="935"/>
    <cellStyle name="Euro 6" xfId="936"/>
    <cellStyle name="Euro 6 2" xfId="937"/>
    <cellStyle name="Euro 6 2 2" xfId="938"/>
    <cellStyle name="Euro 6 2 2 2" xfId="939"/>
    <cellStyle name="Euro 6 2 2 2 2" xfId="940"/>
    <cellStyle name="Euro 6 2 2 3" xfId="941"/>
    <cellStyle name="Euro 6 2 2 3 2" xfId="942"/>
    <cellStyle name="Euro 6 2 2 4" xfId="943"/>
    <cellStyle name="Euro 6 2 2 5" xfId="944"/>
    <cellStyle name="Euro 6 2 2 6" xfId="945"/>
    <cellStyle name="Euro 6 2 3" xfId="946"/>
    <cellStyle name="Euro 6 2 3 2" xfId="947"/>
    <cellStyle name="Euro 6 2 4" xfId="948"/>
    <cellStyle name="Euro 6 2 4 2" xfId="949"/>
    <cellStyle name="Euro 6 2 5" xfId="950"/>
    <cellStyle name="Euro 6 2 6" xfId="951"/>
    <cellStyle name="Euro 6 2 7" xfId="952"/>
    <cellStyle name="Euro 6 3" xfId="953"/>
    <cellStyle name="Euro 6 3 2" xfId="954"/>
    <cellStyle name="Euro 6 3 2 2" xfId="955"/>
    <cellStyle name="Euro 6 3 3" xfId="956"/>
    <cellStyle name="Euro 6 3 3 2" xfId="957"/>
    <cellStyle name="Euro 6 3 4" xfId="958"/>
    <cellStyle name="Euro 6 3 5" xfId="959"/>
    <cellStyle name="Euro 6 3 6" xfId="960"/>
    <cellStyle name="Euro 6 4" xfId="961"/>
    <cellStyle name="Euro 6 4 2" xfId="962"/>
    <cellStyle name="Euro 6 5" xfId="963"/>
    <cellStyle name="Euro 6 5 2" xfId="964"/>
    <cellStyle name="Euro 6 6" xfId="965"/>
    <cellStyle name="Euro 6 7" xfId="966"/>
    <cellStyle name="Euro 6 8" xfId="967"/>
    <cellStyle name="Euro 7" xfId="968"/>
    <cellStyle name="Euro 7 2" xfId="969"/>
    <cellStyle name="Euro 7 2 2" xfId="970"/>
    <cellStyle name="Euro 7 2 2 2" xfId="971"/>
    <cellStyle name="Euro 7 2 2 2 2" xfId="972"/>
    <cellStyle name="Euro 7 2 2 3" xfId="973"/>
    <cellStyle name="Euro 7 2 2 3 2" xfId="974"/>
    <cellStyle name="Euro 7 2 2 4" xfId="975"/>
    <cellStyle name="Euro 7 2 2 5" xfId="976"/>
    <cellStyle name="Euro 7 2 2 6" xfId="977"/>
    <cellStyle name="Euro 7 2 3" xfId="978"/>
    <cellStyle name="Euro 7 2 3 2" xfId="979"/>
    <cellStyle name="Euro 7 2 4" xfId="980"/>
    <cellStyle name="Euro 7 2 4 2" xfId="981"/>
    <cellStyle name="Euro 7 2 5" xfId="982"/>
    <cellStyle name="Euro 7 2 6" xfId="983"/>
    <cellStyle name="Euro 7 2 7" xfId="984"/>
    <cellStyle name="Euro 7 3" xfId="985"/>
    <cellStyle name="Euro 7 3 2" xfId="986"/>
    <cellStyle name="Euro 7 3 2 2" xfId="987"/>
    <cellStyle name="Euro 7 3 3" xfId="988"/>
    <cellStyle name="Euro 7 3 3 2" xfId="989"/>
    <cellStyle name="Euro 7 3 4" xfId="990"/>
    <cellStyle name="Euro 7 3 5" xfId="991"/>
    <cellStyle name="Euro 7 3 6" xfId="992"/>
    <cellStyle name="Euro 7 4" xfId="993"/>
    <cellStyle name="Euro 7 4 2" xfId="994"/>
    <cellStyle name="Euro 7 5" xfId="995"/>
    <cellStyle name="Euro 7 5 2" xfId="996"/>
    <cellStyle name="Euro 7 6" xfId="997"/>
    <cellStyle name="Euro 7 7" xfId="998"/>
    <cellStyle name="Euro 7 8" xfId="999"/>
    <cellStyle name="Euro 8" xfId="1000"/>
    <cellStyle name="Euro 8 2" xfId="1001"/>
    <cellStyle name="Euro 8 2 2" xfId="1002"/>
    <cellStyle name="Euro 8 2 2 2" xfId="1003"/>
    <cellStyle name="Euro 8 2 2 2 2" xfId="1004"/>
    <cellStyle name="Euro 8 2 2 3" xfId="1005"/>
    <cellStyle name="Euro 8 2 2 3 2" xfId="1006"/>
    <cellStyle name="Euro 8 2 2 4" xfId="1007"/>
    <cellStyle name="Euro 8 2 2 5" xfId="1008"/>
    <cellStyle name="Euro 8 2 2 6" xfId="1009"/>
    <cellStyle name="Euro 8 2 3" xfId="1010"/>
    <cellStyle name="Euro 8 2 3 2" xfId="1011"/>
    <cellStyle name="Euro 8 2 4" xfId="1012"/>
    <cellStyle name="Euro 8 2 4 2" xfId="1013"/>
    <cellStyle name="Euro 8 2 5" xfId="1014"/>
    <cellStyle name="Euro 8 2 6" xfId="1015"/>
    <cellStyle name="Euro 8 2 7" xfId="1016"/>
    <cellStyle name="Euro 8 3" xfId="1017"/>
    <cellStyle name="Euro 8 3 2" xfId="1018"/>
    <cellStyle name="Euro 8 3 2 2" xfId="1019"/>
    <cellStyle name="Euro 8 3 3" xfId="1020"/>
    <cellStyle name="Euro 8 3 3 2" xfId="1021"/>
    <cellStyle name="Euro 8 3 4" xfId="1022"/>
    <cellStyle name="Euro 8 3 5" xfId="1023"/>
    <cellStyle name="Euro 8 3 6" xfId="1024"/>
    <cellStyle name="Euro 8 4" xfId="1025"/>
    <cellStyle name="Euro 8 4 2" xfId="1026"/>
    <cellStyle name="Euro 8 5" xfId="1027"/>
    <cellStyle name="Euro 8 5 2" xfId="1028"/>
    <cellStyle name="Euro 8 6" xfId="1029"/>
    <cellStyle name="Euro 8 7" xfId="1030"/>
    <cellStyle name="Euro 8 8" xfId="1031"/>
    <cellStyle name="Euro 9" xfId="1032"/>
    <cellStyle name="Euro 9 2" xfId="1033"/>
    <cellStyle name="Euro 9 2 2" xfId="1034"/>
    <cellStyle name="Euro 9 2 2 2" xfId="1035"/>
    <cellStyle name="Euro 9 2 2 2 2" xfId="1036"/>
    <cellStyle name="Euro 9 2 2 3" xfId="1037"/>
    <cellStyle name="Euro 9 2 2 3 2" xfId="1038"/>
    <cellStyle name="Euro 9 2 2 4" xfId="1039"/>
    <cellStyle name="Euro 9 2 2 5" xfId="1040"/>
    <cellStyle name="Euro 9 2 2 6" xfId="1041"/>
    <cellStyle name="Euro 9 2 3" xfId="1042"/>
    <cellStyle name="Euro 9 2 3 2" xfId="1043"/>
    <cellStyle name="Euro 9 2 4" xfId="1044"/>
    <cellStyle name="Euro 9 2 4 2" xfId="1045"/>
    <cellStyle name="Euro 9 2 5" xfId="1046"/>
    <cellStyle name="Euro 9 2 6" xfId="1047"/>
    <cellStyle name="Euro 9 2 7" xfId="1048"/>
    <cellStyle name="Euro 9 3" xfId="1049"/>
    <cellStyle name="Euro 9 3 2" xfId="1050"/>
    <cellStyle name="Euro 9 3 2 2" xfId="1051"/>
    <cellStyle name="Euro 9 3 3" xfId="1052"/>
    <cellStyle name="Euro 9 3 3 2" xfId="1053"/>
    <cellStyle name="Euro 9 3 4" xfId="1054"/>
    <cellStyle name="Euro 9 3 5" xfId="1055"/>
    <cellStyle name="Euro 9 3 6" xfId="1056"/>
    <cellStyle name="Euro 9 4" xfId="1057"/>
    <cellStyle name="Euro 9 4 2" xfId="1058"/>
    <cellStyle name="Euro 9 5" xfId="1059"/>
    <cellStyle name="Euro 9 5 2" xfId="1060"/>
    <cellStyle name="Euro 9 6" xfId="1061"/>
    <cellStyle name="Euro 9 7" xfId="1062"/>
    <cellStyle name="Euro 9 8" xfId="1063"/>
    <cellStyle name="Euro_-2- FOURNITURES BUREAU PAPIER - CONSULTATION MAI 18 AVRIL 20 pour mise en offre" xfId="1064"/>
    <cellStyle name="Footnote" xfId="1065"/>
    <cellStyle name="Footnote 1" xfId="1066"/>
    <cellStyle name="Good" xfId="1067"/>
    <cellStyle name="Good 1" xfId="1068"/>
    <cellStyle name="Heading" xfId="1069"/>
    <cellStyle name="Heading 1" xfId="1070"/>
    <cellStyle name="Heading 1 1" xfId="1071"/>
    <cellStyle name="Heading 2" xfId="1072"/>
    <cellStyle name="Heading 2 1" xfId="1073"/>
    <cellStyle name="Heading 3" xfId="1074"/>
    <cellStyle name="Insatisfaisant" xfId="1075"/>
    <cellStyle name="Insatisfaisant 2" xfId="1076"/>
    <cellStyle name="Insatisfaisant 3" xfId="1077"/>
    <cellStyle name="Hyperlink" xfId="1078"/>
    <cellStyle name="Lien hypertexte 2" xfId="1079"/>
    <cellStyle name="Lien hypertexte 2 2" xfId="1080"/>
    <cellStyle name="Lien hypertexte 3" xfId="1081"/>
    <cellStyle name="Lien hypertexte 3 2" xfId="1082"/>
    <cellStyle name="Lien hypertexte 3 3" xfId="1083"/>
    <cellStyle name="Followed Hyperlink" xfId="1084"/>
    <cellStyle name="Comma" xfId="1085"/>
    <cellStyle name="Comma [0]" xfId="1086"/>
    <cellStyle name="Currency" xfId="1087"/>
    <cellStyle name="Currency [0]" xfId="1088"/>
    <cellStyle name="Monétaire 2" xfId="1089"/>
    <cellStyle name="Monétaire 2 2" xfId="1090"/>
    <cellStyle name="Monétaire 2 2 2" xfId="1091"/>
    <cellStyle name="Monétaire 2 3" xfId="1092"/>
    <cellStyle name="Monétaire 2 3 2" xfId="1093"/>
    <cellStyle name="Monétaire 2 4" xfId="1094"/>
    <cellStyle name="Monétaire 2_-2- FOURNITURES BUREAU PAPIER - CONSULTATION MAI 18 AVRIL 20 pour mise en offre" xfId="1095"/>
    <cellStyle name="Monétaire 3" xfId="1096"/>
    <cellStyle name="Monétaire 3 2" xfId="1097"/>
    <cellStyle name="Monétaire 3_-2- FOURNITURES BUREAU PAPIER - CONSULTATION MAI 18 AVRIL 20 pour mise en offre" xfId="1098"/>
    <cellStyle name="Monétaire 4" xfId="1099"/>
    <cellStyle name="Monétaire 5" xfId="1100"/>
    <cellStyle name="Neutral" xfId="1101"/>
    <cellStyle name="Neutral 1" xfId="1102"/>
    <cellStyle name="Neutre" xfId="1103"/>
    <cellStyle name="Neutre 2" xfId="1104"/>
    <cellStyle name="Neutre 3" xfId="1105"/>
    <cellStyle name="Normal 10" xfId="1106"/>
    <cellStyle name="Normal 11" xfId="1107"/>
    <cellStyle name="Normal 11 2" xfId="1108"/>
    <cellStyle name="Normal 12" xfId="1109"/>
    <cellStyle name="Normal 2" xfId="1110"/>
    <cellStyle name="Normal 2 2" xfId="1111"/>
    <cellStyle name="Normal 2 2 2" xfId="1112"/>
    <cellStyle name="Normal 2 2 2 2" xfId="1113"/>
    <cellStyle name="Normal 2 3" xfId="1114"/>
    <cellStyle name="Normal 2_-2- FOURNITURES BUREAU PAPIER - CONSULTATION MAI 18 AVRIL 20 pour mise en offre" xfId="1115"/>
    <cellStyle name="Normal 21" xfId="1116"/>
    <cellStyle name="Normal 3" xfId="1117"/>
    <cellStyle name="Normal 3 2" xfId="1118"/>
    <cellStyle name="Normal 3 2 2 2" xfId="1119"/>
    <cellStyle name="Normal 3 3" xfId="1120"/>
    <cellStyle name="Normal 3 4" xfId="1121"/>
    <cellStyle name="Normal 3 5" xfId="1122"/>
    <cellStyle name="Normal 3_-2- FOURNITURES BUREAU PAPIER - CONSULTATION MAI 18 AVRIL 20 pour mise en offre" xfId="1123"/>
    <cellStyle name="Normal 4" xfId="1124"/>
    <cellStyle name="Normal 4 2" xfId="1125"/>
    <cellStyle name="Normal 4 3" xfId="1126"/>
    <cellStyle name="Normal 4 4" xfId="1127"/>
    <cellStyle name="Normal 4 4 2" xfId="1128"/>
    <cellStyle name="Normal 4 5" xfId="1129"/>
    <cellStyle name="Normal 5" xfId="1130"/>
    <cellStyle name="Normal 5 2" xfId="1131"/>
    <cellStyle name="Normal 5 2 2" xfId="1132"/>
    <cellStyle name="Normal 5 2 2 2" xfId="1133"/>
    <cellStyle name="Normal 5 3" xfId="1134"/>
    <cellStyle name="Normal 6" xfId="1135"/>
    <cellStyle name="Normal 6 2" xfId="1136"/>
    <cellStyle name="Normal 6 2 2" xfId="1137"/>
    <cellStyle name="Normal 6 3" xfId="1138"/>
    <cellStyle name="Normal 6 4" xfId="1139"/>
    <cellStyle name="Normal 6 5" xfId="1140"/>
    <cellStyle name="Normal 6 5 2" xfId="1141"/>
    <cellStyle name="Normal 6 6" xfId="1142"/>
    <cellStyle name="Normal 6 7" xfId="1143"/>
    <cellStyle name="Normal 7" xfId="1144"/>
    <cellStyle name="Normal 7 2" xfId="1145"/>
    <cellStyle name="Normal 7 3" xfId="1146"/>
    <cellStyle name="Normal 8" xfId="1147"/>
    <cellStyle name="Normal 8 2" xfId="1148"/>
    <cellStyle name="Normal 8 3" xfId="1149"/>
    <cellStyle name="Normal 9" xfId="1150"/>
    <cellStyle name="Normal 9 2" xfId="1151"/>
    <cellStyle name="Normal_Copie de CHOIX FSSEURS PAPETERIE - 6 AVRIL 2011" xfId="1152"/>
    <cellStyle name="Note" xfId="1153"/>
    <cellStyle name="Note 1" xfId="1154"/>
    <cellStyle name="Note 2" xfId="1155"/>
    <cellStyle name="Percent" xfId="1156"/>
    <cellStyle name="Pourcentage 2" xfId="1157"/>
    <cellStyle name="Pourcentage 2 2" xfId="1158"/>
    <cellStyle name="Pourcentage 3" xfId="1159"/>
    <cellStyle name="Pourcentage 3 2 2" xfId="1160"/>
    <cellStyle name="Remarque" xfId="1161"/>
    <cellStyle name="Satisfaisant 2" xfId="1162"/>
    <cellStyle name="Sortie" xfId="1163"/>
    <cellStyle name="Sortie 2" xfId="1164"/>
    <cellStyle name="Sortie 3" xfId="1165"/>
    <cellStyle name="Standaard 2" xfId="1166"/>
    <cellStyle name="Status" xfId="1167"/>
    <cellStyle name="Status 1" xfId="1168"/>
    <cellStyle name="Style 1" xfId="1169"/>
    <cellStyle name="Text" xfId="1170"/>
    <cellStyle name="Text 1" xfId="1171"/>
    <cellStyle name="Texte explicatif" xfId="1172"/>
    <cellStyle name="Texte explicatif 2" xfId="1173"/>
    <cellStyle name="Texte explicatif 2 2" xfId="1174"/>
    <cellStyle name="Texte explicatif 3" xfId="1175"/>
    <cellStyle name="Titre" xfId="1176"/>
    <cellStyle name="Titre " xfId="1177"/>
    <cellStyle name="Titre 1" xfId="1178"/>
    <cellStyle name="Titre 1 2" xfId="1179"/>
    <cellStyle name="Titre 2" xfId="1180"/>
    <cellStyle name="Titre 2 2" xfId="1181"/>
    <cellStyle name="Titre 3" xfId="1182"/>
    <cellStyle name="Titre 3 2" xfId="1183"/>
    <cellStyle name="Titre 4" xfId="1184"/>
    <cellStyle name="Titre 4 2" xfId="1185"/>
    <cellStyle name="Total" xfId="1186"/>
    <cellStyle name="Total 2" xfId="1187"/>
    <cellStyle name="Total 3" xfId="1188"/>
    <cellStyle name="Vérification" xfId="1189"/>
    <cellStyle name="Vérification 2" xfId="1190"/>
    <cellStyle name="Vérification 3" xfId="1191"/>
    <cellStyle name="Vérification de cellule" xfId="1192"/>
    <cellStyle name="Warning" xfId="1193"/>
    <cellStyle name="Warning 1" xfId="119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25</xdr:row>
      <xdr:rowOff>47625</xdr:rowOff>
    </xdr:from>
    <xdr:to>
      <xdr:col>0</xdr:col>
      <xdr:colOff>1019175</xdr:colOff>
      <xdr:row>25</xdr:row>
      <xdr:rowOff>323850</xdr:rowOff>
    </xdr:to>
    <xdr:pic>
      <xdr:nvPicPr>
        <xdr:cNvPr id="1" name="Picture 3" descr="Copie de logo gael RVB AB"/>
        <xdr:cNvPicPr preferRelativeResize="1">
          <a:picLocks noChangeAspect="1"/>
        </xdr:cNvPicPr>
      </xdr:nvPicPr>
      <xdr:blipFill>
        <a:blip r:embed="rId1"/>
        <a:stretch>
          <a:fillRect/>
        </a:stretch>
      </xdr:blipFill>
      <xdr:spPr>
        <a:xfrm>
          <a:off x="323850" y="28289250"/>
          <a:ext cx="69532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2619375</xdr:colOff>
      <xdr:row>1</xdr:row>
      <xdr:rowOff>0</xdr:rowOff>
    </xdr:to>
    <xdr:pic>
      <xdr:nvPicPr>
        <xdr:cNvPr id="1" name="Picture 9" descr="Copie de logo gael RVB AB"/>
        <xdr:cNvPicPr preferRelativeResize="1">
          <a:picLocks noChangeAspect="1"/>
        </xdr:cNvPicPr>
      </xdr:nvPicPr>
      <xdr:blipFill>
        <a:blip r:embed="rId1"/>
        <a:stretch>
          <a:fillRect/>
        </a:stretch>
      </xdr:blipFill>
      <xdr:spPr>
        <a:xfrm>
          <a:off x="0" y="0"/>
          <a:ext cx="26193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2619375</xdr:colOff>
      <xdr:row>1</xdr:row>
      <xdr:rowOff>0</xdr:rowOff>
    </xdr:to>
    <xdr:pic>
      <xdr:nvPicPr>
        <xdr:cNvPr id="1" name="Picture 9" descr="Copie de logo gael RVB AB"/>
        <xdr:cNvPicPr preferRelativeResize="1">
          <a:picLocks noChangeAspect="1"/>
        </xdr:cNvPicPr>
      </xdr:nvPicPr>
      <xdr:blipFill>
        <a:blip r:embed="rId1"/>
        <a:stretch>
          <a:fillRect/>
        </a:stretch>
      </xdr:blipFill>
      <xdr:spPr>
        <a:xfrm>
          <a:off x="0" y="0"/>
          <a:ext cx="2619375"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142875</xdr:rowOff>
    </xdr:from>
    <xdr:to>
      <xdr:col>0</xdr:col>
      <xdr:colOff>1943100</xdr:colOff>
      <xdr:row>0</xdr:row>
      <xdr:rowOff>609600</xdr:rowOff>
    </xdr:to>
    <xdr:pic>
      <xdr:nvPicPr>
        <xdr:cNvPr id="1" name="Picture 1" descr="Copie de logo gael RVB AB"/>
        <xdr:cNvPicPr preferRelativeResize="1">
          <a:picLocks noChangeAspect="1"/>
        </xdr:cNvPicPr>
      </xdr:nvPicPr>
      <xdr:blipFill>
        <a:blip r:embed="rId1"/>
        <a:stretch>
          <a:fillRect/>
        </a:stretch>
      </xdr:blipFill>
      <xdr:spPr>
        <a:xfrm>
          <a:off x="85725" y="142875"/>
          <a:ext cx="1857375"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aellegarcia\Documents\1-%20GAEL\MARCHES%20NA\ANNEE%202018\Users\gaellegarcia\Library\Caches\TemporaryItems\Outlook%20Temp\CONSULTATION%20GAEL%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LYRECO%20OFFRE%20FB"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LYRECO%20OFFRE%20PAPIER"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aellegarcia\Documents\1-%20GAEL\MARCHES%20NA\ANNEE%202018\Users\Anne-Marie\Downloads\STAT%20PAP%20ARVOR%202014%20A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aellegarcia\Documents\1-%20GAEL\MARCHES%20NA\ANNEE%202018\Users\gaellegarcia\Library\Caches\TemporaryItems\Outlook%20Temp\FOURNITURES%20BUREAU%20PAPIER%20-%20CONSULTATION%20-%20FEV%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gaellegarcia\Documents\1-%20GAEL\MARCHES%20NA\ANNEE%202018\Users\gaellegarcia\Documents\GAEL\STATISTIQUES\STAT%20BS%202014\FIDUCIAL%20MERCURIALE%202014%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10\APPEL%20OFFRE\AO%20GAEL%20BRETAGNE\TTC.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2010\APPEL%20OFFRE\AO%20GAEL%20BRETAGNE\TTC.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504.GAMA29\AppData\Local\Microsoft\Windows\Temporary%20Internet%20Files\Content.Outlook\UH5TY6AH\FOURNITURES%20BUREAU%20PAPIER%20-%20CONSULTATION%20-%20FEV%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gaellegarcia\Documents\1-%20GAEL\MARCHES%20NA\ANNEE%202018\Users\gaellegarcia\Documents\GAEL\MARCHES%20NA\CONSULTATION%202014-2015\FOURNITURES%20SCOLAIRES%20LOISIRS%20CREA%20-%20CONSULTATION%20-%20FEV%201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gaellegarcia\Documents\1-%20GAEL\MARCHES%20NA\ANNEE%202018\Users\gaellegarcia\Documents\GAEL\STATISTIQUES\STAT%20BS%202014\2-%20PAPIER%20-%20FOURN%20SCOLAIRES%20-%20LOISIRS%20CREATIFS%20-%20%20FOURN%20BUREAU%20-%20MAI%2014%20AVRIL%2015%20-%20copie%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IGNES"/>
      <sheetName val="FICHE FSSEUR"/>
      <sheetName val="PAPIER"/>
      <sheetName val="FOURN BUREAU"/>
      <sheetName val="AUTRES PRODUIT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SIGNES"/>
      <sheetName val="RENSEIGNEMENTS FSSEUR"/>
      <sheetName val="FOURN BUREAU"/>
      <sheetName val="FOURNITURES AJOUTS"/>
      <sheetName val="MATERIEL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SIGNES"/>
      <sheetName val="RENSEIGNEMENTS FSSEUR"/>
      <sheetName val="PAPIE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PIER"/>
      <sheetName val="FOURNITURES SCOLAIRES"/>
      <sheetName val="LOISIRS CREATIF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URN B"/>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PIER FIDUC PAP A"/>
      <sheetName val="FOURNITURES BUREAU"/>
      <sheetName val="Feuil1"/>
      <sheetName val="FOURNITURES BUREAU (2)"/>
      <sheetName val="PAPIER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euil1"/>
      <sheetName val="A"/>
    </sheetNames>
    <sheetDataSet>
      <sheetData sheetId="1">
        <row r="1">
          <cell r="A1" t="str">
            <v>Produit</v>
          </cell>
          <cell r="B1" t="str">
            <v>Nuance</v>
          </cell>
          <cell r="C1" t="str">
            <v>Unité</v>
          </cell>
          <cell r="D1" t="str">
            <v>Libellé produit     / OFFRE   N°(644154)</v>
          </cell>
          <cell r="E1" t="str">
            <v>Page</v>
          </cell>
          <cell r="F1" t="str">
            <v>TTC</v>
          </cell>
        </row>
        <row r="2">
          <cell r="A2">
            <v>294760</v>
          </cell>
          <cell r="C2">
            <v>5</v>
          </cell>
          <cell r="D2" t="str">
            <v>Ramettes de papier blanc GREEN 75  A4 - 75g  </v>
          </cell>
          <cell r="E2">
            <v>55</v>
          </cell>
          <cell r="F2">
            <v>13.22</v>
          </cell>
        </row>
        <row r="3">
          <cell r="A3">
            <v>294800</v>
          </cell>
          <cell r="C3">
            <v>5</v>
          </cell>
          <cell r="D3" t="str">
            <v>Ramettes de papier blanc PRIMO A4 - 80g  </v>
          </cell>
          <cell r="E3">
            <v>57</v>
          </cell>
          <cell r="F3">
            <v>12.2</v>
          </cell>
        </row>
        <row r="4">
          <cell r="A4">
            <v>294828</v>
          </cell>
          <cell r="C4">
            <v>5</v>
          </cell>
          <cell r="D4" t="str">
            <v>Ramettes de papier blanc 500 feuilles A4 - 80g  </v>
          </cell>
          <cell r="E4">
            <v>0</v>
          </cell>
          <cell r="F4">
            <v>11.84</v>
          </cell>
        </row>
        <row r="5">
          <cell r="A5">
            <v>294907</v>
          </cell>
          <cell r="C5">
            <v>5</v>
          </cell>
          <cell r="D5" t="str">
            <v>Ramettes de papier blanc GREEN 70 A4 -70g  </v>
          </cell>
          <cell r="E5">
            <v>55</v>
          </cell>
          <cell r="F5">
            <v>12.14</v>
          </cell>
        </row>
        <row r="6">
          <cell r="A6">
            <v>294901</v>
          </cell>
          <cell r="C6">
            <v>5</v>
          </cell>
          <cell r="D6" t="str">
            <v>Ramettes de papier blanc GREEN RecycléA4 - 80g  </v>
          </cell>
          <cell r="E6">
            <v>54</v>
          </cell>
          <cell r="F6">
            <v>15.91</v>
          </cell>
        </row>
        <row r="7">
          <cell r="A7">
            <v>294608</v>
          </cell>
          <cell r="B7" t="str">
            <v>06</v>
          </cell>
          <cell r="C7">
            <v>1</v>
          </cell>
          <cell r="D7" t="str">
            <v>Ramette de papier Executive Colors A4 - 80 g - pastels    BLEU</v>
          </cell>
          <cell r="E7">
            <v>65</v>
          </cell>
          <cell r="F7">
            <v>3.68</v>
          </cell>
        </row>
        <row r="8">
          <cell r="A8">
            <v>294608</v>
          </cell>
          <cell r="B8" t="str">
            <v>15</v>
          </cell>
          <cell r="C8">
            <v>1</v>
          </cell>
          <cell r="D8" t="str">
            <v>Ramette de papier Executive Colors A4 - 80 g - pastels    JAUNE</v>
          </cell>
          <cell r="E8">
            <v>65</v>
          </cell>
          <cell r="F8">
            <v>3.68</v>
          </cell>
        </row>
        <row r="9">
          <cell r="A9">
            <v>294608</v>
          </cell>
          <cell r="B9" t="str">
            <v>20</v>
          </cell>
          <cell r="C9">
            <v>1</v>
          </cell>
          <cell r="D9" t="str">
            <v>Ramette de papier Executive Colors A4 - 80 g - pastels    ROSE</v>
          </cell>
          <cell r="E9">
            <v>65</v>
          </cell>
          <cell r="F9">
            <v>3.68</v>
          </cell>
        </row>
        <row r="10">
          <cell r="A10">
            <v>294608</v>
          </cell>
          <cell r="B10" t="str">
            <v>21</v>
          </cell>
          <cell r="C10">
            <v>1</v>
          </cell>
          <cell r="D10" t="str">
            <v>Ramette de papier Executive Colors A4 - 80 g - pastels    SAUMON</v>
          </cell>
          <cell r="E10">
            <v>65</v>
          </cell>
          <cell r="F10">
            <v>3.68</v>
          </cell>
        </row>
        <row r="11">
          <cell r="A11">
            <v>294608</v>
          </cell>
          <cell r="B11" t="str">
            <v>22</v>
          </cell>
          <cell r="C11">
            <v>1</v>
          </cell>
          <cell r="D11" t="str">
            <v>Ramette de papier Executive Colors A4 - 80 g - pastels    VERT</v>
          </cell>
          <cell r="E11">
            <v>65</v>
          </cell>
          <cell r="F11">
            <v>3.68</v>
          </cell>
        </row>
        <row r="12">
          <cell r="A12">
            <v>294625</v>
          </cell>
          <cell r="B12" t="str">
            <v>11</v>
          </cell>
          <cell r="C12">
            <v>1</v>
          </cell>
          <cell r="D12" t="str">
            <v>Ramette de papier Trophée A4 - 80 g - couleurs vives    GRIS</v>
          </cell>
          <cell r="E12">
            <v>65</v>
          </cell>
          <cell r="F12">
            <v>4.19</v>
          </cell>
        </row>
        <row r="13">
          <cell r="A13">
            <v>294625</v>
          </cell>
          <cell r="B13" t="str">
            <v>16</v>
          </cell>
          <cell r="C13">
            <v>1</v>
          </cell>
          <cell r="D13" t="str">
            <v>Ramette de papier Trophée A4 - 80 g - couleurs vives    MARRON</v>
          </cell>
          <cell r="E13">
            <v>65</v>
          </cell>
          <cell r="F13">
            <v>4.19</v>
          </cell>
        </row>
        <row r="14">
          <cell r="A14">
            <v>294625</v>
          </cell>
          <cell r="B14" t="str">
            <v>18</v>
          </cell>
          <cell r="C14">
            <v>1</v>
          </cell>
          <cell r="D14" t="str">
            <v>Ramette de papier Trophée A4 - 80 g - couleurs vives    ORANGE</v>
          </cell>
          <cell r="E14">
            <v>65</v>
          </cell>
          <cell r="F14">
            <v>4.19</v>
          </cell>
        </row>
        <row r="15">
          <cell r="A15">
            <v>294625</v>
          </cell>
          <cell r="B15" t="str">
            <v>22</v>
          </cell>
          <cell r="C15">
            <v>1</v>
          </cell>
          <cell r="D15" t="str">
            <v>Ramette de papier Trophée A4 - 80 g - couleurs vives    VERT</v>
          </cell>
          <cell r="E15">
            <v>65</v>
          </cell>
          <cell r="F15">
            <v>4.19</v>
          </cell>
        </row>
        <row r="16">
          <cell r="A16">
            <v>294625</v>
          </cell>
          <cell r="B16" t="str">
            <v>25</v>
          </cell>
          <cell r="C16">
            <v>1</v>
          </cell>
          <cell r="D16" t="str">
            <v>Ramette de papier Trophée A4 - 80 g - couleurs vives    VIOLET</v>
          </cell>
          <cell r="E16">
            <v>65</v>
          </cell>
          <cell r="F16">
            <v>4.19</v>
          </cell>
        </row>
        <row r="17">
          <cell r="A17">
            <v>294865</v>
          </cell>
          <cell r="B17" t="str">
            <v>06</v>
          </cell>
          <cell r="C17">
            <v>1</v>
          </cell>
          <cell r="D17" t="str">
            <v>Ramette de papier Trophée A4 - 80 g - couleurs vives    BLEU</v>
          </cell>
          <cell r="E17">
            <v>65</v>
          </cell>
          <cell r="F17">
            <v>4.93</v>
          </cell>
        </row>
        <row r="18">
          <cell r="A18">
            <v>294865</v>
          </cell>
          <cell r="B18" t="str">
            <v>08</v>
          </cell>
          <cell r="C18">
            <v>1</v>
          </cell>
          <cell r="D18" t="str">
            <v>Ramette de papier Trophée A4 - 80 g - couleurs vives    BLEU FONCE</v>
          </cell>
          <cell r="E18">
            <v>65</v>
          </cell>
          <cell r="F18">
            <v>4.93</v>
          </cell>
        </row>
        <row r="19">
          <cell r="A19">
            <v>294865</v>
          </cell>
          <cell r="B19" t="str">
            <v>10</v>
          </cell>
          <cell r="C19">
            <v>1</v>
          </cell>
          <cell r="D19" t="str">
            <v>Ramette de papier Trophée A4 - 80 g - couleurs vives    BULLE</v>
          </cell>
          <cell r="E19">
            <v>65</v>
          </cell>
          <cell r="F19">
            <v>4.93</v>
          </cell>
        </row>
        <row r="20">
          <cell r="A20">
            <v>294865</v>
          </cell>
          <cell r="B20" t="str">
            <v>14</v>
          </cell>
          <cell r="C20">
            <v>1</v>
          </cell>
          <cell r="D20" t="str">
            <v>Ramette de papier Trophée A4 - 80 g - couleurs vives    BEIGE</v>
          </cell>
          <cell r="E20">
            <v>65</v>
          </cell>
          <cell r="F20">
            <v>4.93</v>
          </cell>
        </row>
        <row r="21">
          <cell r="A21">
            <v>294865</v>
          </cell>
          <cell r="B21" t="str">
            <v>15</v>
          </cell>
          <cell r="C21">
            <v>1</v>
          </cell>
          <cell r="D21" t="str">
            <v>Ramette de papier Trophée A4 - 80 g - couleurs vives    JAUNE</v>
          </cell>
          <cell r="E21">
            <v>65</v>
          </cell>
          <cell r="F21">
            <v>4.93</v>
          </cell>
        </row>
        <row r="22">
          <cell r="A22">
            <v>294865</v>
          </cell>
          <cell r="B22" t="str">
            <v>22</v>
          </cell>
          <cell r="C22">
            <v>1</v>
          </cell>
          <cell r="D22" t="str">
            <v>Ramette de papier Trophée A4 - 80 g - couleurs vives    VERT</v>
          </cell>
          <cell r="E22">
            <v>65</v>
          </cell>
          <cell r="F22">
            <v>4.93</v>
          </cell>
        </row>
        <row r="23">
          <cell r="A23">
            <v>294667</v>
          </cell>
          <cell r="B23" t="str">
            <v>15</v>
          </cell>
          <cell r="C23">
            <v>1</v>
          </cell>
          <cell r="D23" t="str">
            <v>Ramette de papier Trophée A4 - 80 g - couleurs fluo    JAUNE</v>
          </cell>
          <cell r="E23">
            <v>64</v>
          </cell>
          <cell r="F23">
            <v>7.14</v>
          </cell>
        </row>
        <row r="24">
          <cell r="A24">
            <v>294667</v>
          </cell>
          <cell r="B24" t="str">
            <v>18</v>
          </cell>
          <cell r="C24">
            <v>1</v>
          </cell>
          <cell r="D24" t="str">
            <v>Ramette de papier Trophée A4 - 80 g - couleurs fluo    ORANGE</v>
          </cell>
          <cell r="E24">
            <v>64</v>
          </cell>
          <cell r="F24">
            <v>7.14</v>
          </cell>
        </row>
        <row r="25">
          <cell r="A25">
            <v>294667</v>
          </cell>
          <cell r="B25" t="str">
            <v>20</v>
          </cell>
          <cell r="C25">
            <v>1</v>
          </cell>
          <cell r="D25" t="str">
            <v>Ramette de papier Trophée A4 - 80 g - couleurs fluo    ROSE</v>
          </cell>
          <cell r="E25">
            <v>64</v>
          </cell>
          <cell r="F25">
            <v>7.14</v>
          </cell>
        </row>
        <row r="26">
          <cell r="A26">
            <v>294667</v>
          </cell>
          <cell r="B26" t="str">
            <v>22</v>
          </cell>
          <cell r="C26">
            <v>1</v>
          </cell>
          <cell r="D26" t="str">
            <v>Ramette de papier Trophée A4 - 80 g - couleurs fluo    VERT</v>
          </cell>
          <cell r="E26">
            <v>64</v>
          </cell>
          <cell r="F26">
            <v>7.14</v>
          </cell>
        </row>
        <row r="27">
          <cell r="A27">
            <v>294574</v>
          </cell>
          <cell r="C27">
            <v>1</v>
          </cell>
          <cell r="D27" t="str">
            <v>Ramette de papier blanc laser YES Color Copy A4 - 160g  </v>
          </cell>
          <cell r="E27">
            <v>67</v>
          </cell>
          <cell r="F27">
            <v>4.25</v>
          </cell>
        </row>
        <row r="28">
          <cell r="A28">
            <v>294637</v>
          </cell>
          <cell r="B28" t="str">
            <v>06</v>
          </cell>
          <cell r="C28">
            <v>1</v>
          </cell>
          <cell r="D28" t="str">
            <v>Ramette de 250 feuilles Trophée A4 - 160g - couleurs pastel    BLEU</v>
          </cell>
          <cell r="E28">
            <v>65</v>
          </cell>
          <cell r="F28">
            <v>4.27</v>
          </cell>
        </row>
        <row r="29">
          <cell r="A29">
            <v>294637</v>
          </cell>
          <cell r="B29" t="str">
            <v>07</v>
          </cell>
          <cell r="C29">
            <v>1</v>
          </cell>
          <cell r="D29" t="str">
            <v>Ramette de 250 feuilles Trophée A4 - 160g - couleurs pastel    BLEU CLAIR</v>
          </cell>
          <cell r="E29">
            <v>65</v>
          </cell>
          <cell r="F29">
            <v>4.27</v>
          </cell>
        </row>
        <row r="30">
          <cell r="A30">
            <v>294637</v>
          </cell>
          <cell r="B30" t="str">
            <v>08</v>
          </cell>
          <cell r="C30">
            <v>1</v>
          </cell>
          <cell r="D30" t="str">
            <v>Ramette de 250 feuilles Trophée A4 - 160g - couleurs pastel    BLEU FONCE</v>
          </cell>
          <cell r="E30">
            <v>65</v>
          </cell>
          <cell r="F30">
            <v>4.27</v>
          </cell>
        </row>
        <row r="31">
          <cell r="A31">
            <v>294637</v>
          </cell>
          <cell r="B31" t="str">
            <v>10</v>
          </cell>
          <cell r="C31">
            <v>1</v>
          </cell>
          <cell r="D31" t="str">
            <v>Ramette de 250 feuilles Trophée A4 - 160g - couleurs pastel    BULLE</v>
          </cell>
          <cell r="E31">
            <v>65</v>
          </cell>
          <cell r="F31">
            <v>4.27</v>
          </cell>
        </row>
        <row r="32">
          <cell r="A32">
            <v>294637</v>
          </cell>
          <cell r="B32" t="str">
            <v>11</v>
          </cell>
          <cell r="C32">
            <v>1</v>
          </cell>
          <cell r="D32" t="str">
            <v>Ramette de 250 feuilles Trophée A4 - 160g - couleurs pastel    GRIS</v>
          </cell>
          <cell r="E32">
            <v>65</v>
          </cell>
          <cell r="F32">
            <v>4.27</v>
          </cell>
        </row>
        <row r="33">
          <cell r="A33">
            <v>294637</v>
          </cell>
          <cell r="B33" t="str">
            <v>14</v>
          </cell>
          <cell r="C33">
            <v>1</v>
          </cell>
          <cell r="D33" t="str">
            <v>Ramette de 250 feuilles Trophée A4 - 160g - couleurs pastel    BEIGE</v>
          </cell>
          <cell r="E33">
            <v>65</v>
          </cell>
          <cell r="F33">
            <v>4.27</v>
          </cell>
        </row>
        <row r="34">
          <cell r="A34">
            <v>294637</v>
          </cell>
          <cell r="B34" t="str">
            <v>15</v>
          </cell>
          <cell r="C34">
            <v>1</v>
          </cell>
          <cell r="D34" t="str">
            <v>Ramette de 250 feuilles Trophée A4 - 160g - couleurs pastel    JAUNE</v>
          </cell>
          <cell r="E34">
            <v>65</v>
          </cell>
          <cell r="F34">
            <v>4.27</v>
          </cell>
        </row>
        <row r="35">
          <cell r="A35">
            <v>294637</v>
          </cell>
          <cell r="B35" t="str">
            <v>18</v>
          </cell>
          <cell r="C35">
            <v>1</v>
          </cell>
          <cell r="D35" t="str">
            <v>Ramette de 250 feuilles Trophée A4 - 160g - couleurs pastel    ORANGE</v>
          </cell>
          <cell r="E35">
            <v>65</v>
          </cell>
          <cell r="F35">
            <v>4.27</v>
          </cell>
        </row>
        <row r="36">
          <cell r="A36">
            <v>294637</v>
          </cell>
          <cell r="B36" t="str">
            <v>20</v>
          </cell>
          <cell r="C36">
            <v>1</v>
          </cell>
          <cell r="D36" t="str">
            <v>Ramette de 250 feuilles Trophée A4 - 160g - couleurs pastel    ROSE</v>
          </cell>
          <cell r="E36">
            <v>65</v>
          </cell>
          <cell r="F36">
            <v>4.27</v>
          </cell>
        </row>
        <row r="37">
          <cell r="A37">
            <v>294637</v>
          </cell>
          <cell r="B37" t="str">
            <v>22</v>
          </cell>
          <cell r="C37">
            <v>1</v>
          </cell>
          <cell r="D37" t="str">
            <v>Ramette de 250 feuilles Trophée A4 - 160g - couleurs pastel    VERT</v>
          </cell>
          <cell r="E37">
            <v>65</v>
          </cell>
          <cell r="F37">
            <v>4.27</v>
          </cell>
        </row>
        <row r="38">
          <cell r="A38">
            <v>294637</v>
          </cell>
          <cell r="B38" t="str">
            <v>25</v>
          </cell>
          <cell r="C38">
            <v>1</v>
          </cell>
          <cell r="D38" t="str">
            <v>Ramette de 250 feuilles Trophée A4 - 160g - couleurs pastel    VIOLET</v>
          </cell>
          <cell r="E38">
            <v>65</v>
          </cell>
          <cell r="F38">
            <v>4.27</v>
          </cell>
        </row>
        <row r="39">
          <cell r="A39">
            <v>294765</v>
          </cell>
          <cell r="C39">
            <v>5</v>
          </cell>
          <cell r="D39" t="str">
            <v>Ramettes de papier blanc GREEN75  A3 - 75g  </v>
          </cell>
          <cell r="E39">
            <v>55</v>
          </cell>
          <cell r="F39">
            <v>26.91</v>
          </cell>
        </row>
        <row r="40">
          <cell r="A40">
            <v>294807</v>
          </cell>
          <cell r="C40">
            <v>5</v>
          </cell>
          <cell r="D40" t="str">
            <v>Ramettes de papier blanc PRIMO A3 - 80g  </v>
          </cell>
          <cell r="E40">
            <v>57</v>
          </cell>
          <cell r="F40">
            <v>24.4</v>
          </cell>
        </row>
        <row r="41">
          <cell r="A41">
            <v>294902</v>
          </cell>
          <cell r="C41">
            <v>5</v>
          </cell>
          <cell r="D41" t="str">
            <v>Ramettes de papier blanc GREEN RecycléA3 - 80g  </v>
          </cell>
          <cell r="E41">
            <v>54</v>
          </cell>
          <cell r="F41">
            <v>30.92</v>
          </cell>
        </row>
        <row r="42">
          <cell r="A42">
            <v>294609</v>
          </cell>
          <cell r="B42" t="str">
            <v>06</v>
          </cell>
          <cell r="C42">
            <v>1</v>
          </cell>
          <cell r="D42" t="str">
            <v>Ramette de papier Executive Colors A3 - 80 g - pastels    BLEU</v>
          </cell>
          <cell r="E42">
            <v>65</v>
          </cell>
          <cell r="F42">
            <v>7.37</v>
          </cell>
        </row>
        <row r="43">
          <cell r="A43">
            <v>294609</v>
          </cell>
          <cell r="B43" t="str">
            <v>15</v>
          </cell>
          <cell r="C43">
            <v>1</v>
          </cell>
          <cell r="D43" t="str">
            <v>Ramette de papier Executive Colors A3 - 80 g - pastels    JAUNE</v>
          </cell>
          <cell r="E43">
            <v>65</v>
          </cell>
          <cell r="F43">
            <v>7.37</v>
          </cell>
        </row>
        <row r="44">
          <cell r="A44">
            <v>294609</v>
          </cell>
          <cell r="B44" t="str">
            <v>20</v>
          </cell>
          <cell r="C44">
            <v>1</v>
          </cell>
          <cell r="D44" t="str">
            <v>Ramette de papier Executive Colors A3 - 80 g - pastels    ROSE</v>
          </cell>
          <cell r="E44">
            <v>65</v>
          </cell>
          <cell r="F44">
            <v>7.37</v>
          </cell>
        </row>
        <row r="45">
          <cell r="A45">
            <v>294609</v>
          </cell>
          <cell r="B45" t="str">
            <v>21</v>
          </cell>
          <cell r="C45">
            <v>1</v>
          </cell>
          <cell r="D45" t="str">
            <v>Ramette de papier Executive Colors A3 - 80 g - pastels    SAUMON</v>
          </cell>
          <cell r="E45">
            <v>65</v>
          </cell>
          <cell r="F45">
            <v>7.37</v>
          </cell>
        </row>
        <row r="46">
          <cell r="A46">
            <v>294609</v>
          </cell>
          <cell r="B46" t="str">
            <v>22</v>
          </cell>
          <cell r="C46">
            <v>1</v>
          </cell>
          <cell r="D46" t="str">
            <v>Ramette de papier Executive Colors A3 - 80 g - pastels    VERT</v>
          </cell>
          <cell r="E46">
            <v>65</v>
          </cell>
          <cell r="F46">
            <v>7.37</v>
          </cell>
        </row>
        <row r="47">
          <cell r="A47">
            <v>290806</v>
          </cell>
          <cell r="C47">
            <v>1</v>
          </cell>
          <cell r="D47" t="str">
            <v>Cahier agrafé CONQUERANT 17 x 22 cm - Seyès - 70g - 96 pages  </v>
          </cell>
          <cell r="E47">
            <v>115</v>
          </cell>
          <cell r="F47">
            <v>0.36</v>
          </cell>
        </row>
        <row r="48">
          <cell r="A48">
            <v>297229</v>
          </cell>
          <cell r="C48">
            <v>1</v>
          </cell>
          <cell r="D48" t="str">
            <v>Cahier agrafé OXFORD 17 x 22 cm - Seyès - 90g - 96 pages  </v>
          </cell>
          <cell r="E48">
            <v>112</v>
          </cell>
          <cell r="F48">
            <v>0.71</v>
          </cell>
        </row>
        <row r="49">
          <cell r="A49">
            <v>290800</v>
          </cell>
          <cell r="C49">
            <v>1</v>
          </cell>
          <cell r="D49" t="str">
            <v>Cahier agrafé CONQUERANT A4 - Seyès - 70g - 96 pages  </v>
          </cell>
          <cell r="E49">
            <v>115</v>
          </cell>
          <cell r="F49">
            <v>0.57</v>
          </cell>
        </row>
        <row r="50">
          <cell r="A50">
            <v>297227</v>
          </cell>
          <cell r="C50">
            <v>1</v>
          </cell>
          <cell r="D50" t="str">
            <v>Cahier agrafé OXFORD Office A4 - Seyès- 90g - 96 pages  </v>
          </cell>
          <cell r="E50">
            <v>112</v>
          </cell>
          <cell r="F50">
            <v>1.46</v>
          </cell>
        </row>
        <row r="51">
          <cell r="A51">
            <v>290820</v>
          </cell>
          <cell r="C51">
            <v>1</v>
          </cell>
          <cell r="D51" t="str">
            <v>Cahier agrafé CONQUERANT 24 x 32 cm - Seyès - 70g - 96 pages  </v>
          </cell>
          <cell r="E51">
            <v>115</v>
          </cell>
          <cell r="F51">
            <v>0.81</v>
          </cell>
        </row>
        <row r="52">
          <cell r="A52">
            <v>299002</v>
          </cell>
          <cell r="C52">
            <v>1</v>
          </cell>
          <cell r="D52" t="str">
            <v>Carnet spirale 9 x 14 cm - 5x5 - 70g - 180 pages  </v>
          </cell>
          <cell r="E52">
            <v>117</v>
          </cell>
          <cell r="F52">
            <v>0.79</v>
          </cell>
        </row>
        <row r="53">
          <cell r="A53">
            <v>295426</v>
          </cell>
          <cell r="C53">
            <v>1</v>
          </cell>
          <cell r="D53" t="str">
            <v>Cahier spirale CLAIREFONTAINE Linicolor -17x22 cm - Seyès - 90g - 100p  </v>
          </cell>
          <cell r="E53">
            <v>114</v>
          </cell>
          <cell r="F53">
            <v>1.63</v>
          </cell>
        </row>
        <row r="54">
          <cell r="A54">
            <v>295428</v>
          </cell>
          <cell r="C54">
            <v>1</v>
          </cell>
          <cell r="D54" t="str">
            <v>Cahier spirale CLAIREFONTAINE Linicolor A4 - 5x5 - 90g - 100 pages  </v>
          </cell>
          <cell r="E54">
            <v>114</v>
          </cell>
          <cell r="F54">
            <v>2.56</v>
          </cell>
        </row>
        <row r="55">
          <cell r="A55">
            <v>295485</v>
          </cell>
          <cell r="C55">
            <v>50</v>
          </cell>
          <cell r="D55" t="str">
            <v>Copies doubles blanches 9 trous OXFORD A4 - Seyès - 90g - 200 pages  </v>
          </cell>
          <cell r="E55">
            <v>117</v>
          </cell>
          <cell r="F55">
            <v>2.63</v>
          </cell>
        </row>
        <row r="56">
          <cell r="A56">
            <v>295486</v>
          </cell>
          <cell r="C56">
            <v>50</v>
          </cell>
          <cell r="D56" t="str">
            <v>Copies doubles perforées 9 trous OXFORD A4 - 5x5 - 90g - 200 pages  </v>
          </cell>
          <cell r="E56">
            <v>117</v>
          </cell>
          <cell r="F56">
            <v>3.18</v>
          </cell>
        </row>
        <row r="57">
          <cell r="A57">
            <v>295489</v>
          </cell>
          <cell r="C57">
            <v>100</v>
          </cell>
          <cell r="D57" t="str">
            <v>Feuillets mobiles blancs perf. 9 trous CONQUERANT A4 - Seyès - 90g  </v>
          </cell>
          <cell r="E57">
            <v>117</v>
          </cell>
          <cell r="F57">
            <v>1.36</v>
          </cell>
        </row>
        <row r="58">
          <cell r="A58">
            <v>293745</v>
          </cell>
          <cell r="C58">
            <v>100</v>
          </cell>
          <cell r="D58" t="str">
            <v>Fiches bristol blanches unies 21 x 29,7 cm - 210g  </v>
          </cell>
          <cell r="E58">
            <v>117</v>
          </cell>
          <cell r="F58">
            <v>2.7</v>
          </cell>
        </row>
        <row r="59">
          <cell r="A59">
            <v>136311</v>
          </cell>
          <cell r="C59">
            <v>100</v>
          </cell>
          <cell r="D59" t="str">
            <v>Pochettes de plastification à chaud - A4 (21 x 29,7) - Epaisseur 2x80µ  </v>
          </cell>
          <cell r="E59">
            <v>207</v>
          </cell>
          <cell r="F59">
            <v>4.89</v>
          </cell>
        </row>
        <row r="60">
          <cell r="A60">
            <v>136280</v>
          </cell>
          <cell r="C60">
            <v>100</v>
          </cell>
          <cell r="D60" t="str">
            <v>Pochettes de plastification à chaud - A4 (21x 29,7) - Epaisseur 2x100µ  </v>
          </cell>
          <cell r="E60">
            <v>207</v>
          </cell>
          <cell r="F60">
            <v>7.15</v>
          </cell>
        </row>
        <row r="61">
          <cell r="A61">
            <v>136312</v>
          </cell>
          <cell r="C61">
            <v>100</v>
          </cell>
          <cell r="D61" t="str">
            <v>Pochettes de plastification à chaud - A3 (29,7 x 42) - Epaisseur 2x80µ  </v>
          </cell>
          <cell r="E61">
            <v>207</v>
          </cell>
          <cell r="F61">
            <v>9.54</v>
          </cell>
        </row>
        <row r="62">
          <cell r="A62">
            <v>136281</v>
          </cell>
          <cell r="C62">
            <v>100</v>
          </cell>
          <cell r="D62" t="str">
            <v>Pochettes de plastification à chaud - A3 (29,7 x 42) -Epaisseur 2x100µ  </v>
          </cell>
          <cell r="E62">
            <v>207</v>
          </cell>
          <cell r="F62">
            <v>18.9</v>
          </cell>
        </row>
        <row r="63">
          <cell r="A63">
            <v>136231</v>
          </cell>
          <cell r="C63">
            <v>1</v>
          </cell>
          <cell r="D63" t="str">
            <v>Plastifieuse Saturn - Format A3  </v>
          </cell>
          <cell r="E63">
            <v>206</v>
          </cell>
          <cell r="F63">
            <v>94.01</v>
          </cell>
        </row>
        <row r="64">
          <cell r="A64">
            <v>191455</v>
          </cell>
          <cell r="B64" t="str">
            <v>06</v>
          </cell>
          <cell r="C64">
            <v>1</v>
          </cell>
          <cell r="D64" t="str">
            <v>Classeur 4 anneaux PROGRESS en polypropylène souple    BLEU</v>
          </cell>
          <cell r="E64">
            <v>229</v>
          </cell>
          <cell r="F64">
            <v>0.62</v>
          </cell>
        </row>
        <row r="65">
          <cell r="A65">
            <v>191455</v>
          </cell>
          <cell r="B65" t="str">
            <v>17</v>
          </cell>
          <cell r="C65">
            <v>1</v>
          </cell>
          <cell r="D65" t="str">
            <v>Classeur 4 anneaux PROGRESS en polypropylène souple    NOIR</v>
          </cell>
          <cell r="E65">
            <v>229</v>
          </cell>
          <cell r="F65">
            <v>0.62</v>
          </cell>
        </row>
        <row r="66">
          <cell r="A66">
            <v>191455</v>
          </cell>
          <cell r="B66" t="str">
            <v>19</v>
          </cell>
          <cell r="C66">
            <v>1</v>
          </cell>
          <cell r="D66" t="str">
            <v>Classeur 4 anneaux PROGRESS en polypropylène souple    ROUGE</v>
          </cell>
          <cell r="E66">
            <v>229</v>
          </cell>
          <cell r="F66">
            <v>0.62</v>
          </cell>
        </row>
        <row r="67">
          <cell r="A67">
            <v>191455</v>
          </cell>
          <cell r="B67" t="str">
            <v>22</v>
          </cell>
          <cell r="C67">
            <v>1</v>
          </cell>
          <cell r="D67" t="str">
            <v>Classeur 4 anneaux PROGRESS en polypropylène souple    VERT</v>
          </cell>
          <cell r="E67">
            <v>229</v>
          </cell>
          <cell r="F67">
            <v>0.62</v>
          </cell>
        </row>
        <row r="68">
          <cell r="A68">
            <v>191388</v>
          </cell>
          <cell r="B68" t="str">
            <v>06</v>
          </cell>
          <cell r="C68">
            <v>1</v>
          </cell>
          <cell r="D68" t="str">
            <v>Classeur à levier couleur - Dos 7 cm    BLEU</v>
          </cell>
          <cell r="E68">
            <v>222</v>
          </cell>
          <cell r="F68">
            <v>1.09</v>
          </cell>
        </row>
        <row r="69">
          <cell r="A69">
            <v>191388</v>
          </cell>
          <cell r="B69" t="str">
            <v>15</v>
          </cell>
          <cell r="C69">
            <v>1</v>
          </cell>
          <cell r="D69" t="str">
            <v>Classeur à levier couleur - Dos 7 cm    JAUNE</v>
          </cell>
          <cell r="E69">
            <v>222</v>
          </cell>
          <cell r="F69">
            <v>1.09</v>
          </cell>
        </row>
        <row r="70">
          <cell r="A70">
            <v>191388</v>
          </cell>
          <cell r="B70" t="str">
            <v>17</v>
          </cell>
          <cell r="C70">
            <v>1</v>
          </cell>
          <cell r="D70" t="str">
            <v>Classeur à levier couleur - Dos 7 cm    NOIR</v>
          </cell>
          <cell r="E70">
            <v>222</v>
          </cell>
          <cell r="F70">
            <v>1.09</v>
          </cell>
        </row>
        <row r="71">
          <cell r="A71">
            <v>191388</v>
          </cell>
          <cell r="B71" t="str">
            <v>19</v>
          </cell>
          <cell r="C71">
            <v>1</v>
          </cell>
          <cell r="D71" t="str">
            <v>Classeur à levier couleur - Dos 7 cm    ROUGE</v>
          </cell>
          <cell r="E71">
            <v>222</v>
          </cell>
          <cell r="F71">
            <v>1.09</v>
          </cell>
        </row>
        <row r="72">
          <cell r="A72">
            <v>191388</v>
          </cell>
          <cell r="B72" t="str">
            <v>22</v>
          </cell>
          <cell r="C72">
            <v>1</v>
          </cell>
          <cell r="D72" t="str">
            <v>Classeur à levier couleur - Dos 7 cm    VERT</v>
          </cell>
          <cell r="E72">
            <v>222</v>
          </cell>
          <cell r="F72">
            <v>1.09</v>
          </cell>
        </row>
        <row r="73">
          <cell r="A73">
            <v>191375</v>
          </cell>
          <cell r="B73" t="str">
            <v>05</v>
          </cell>
          <cell r="C73">
            <v>1</v>
          </cell>
          <cell r="D73" t="str">
            <v>Classeur à levier PROGRESS Colors - Dos 5 cm    BLANC</v>
          </cell>
          <cell r="E73">
            <v>222</v>
          </cell>
          <cell r="F73">
            <v>1.12</v>
          </cell>
        </row>
        <row r="74">
          <cell r="A74">
            <v>191375</v>
          </cell>
          <cell r="B74" t="str">
            <v>06</v>
          </cell>
          <cell r="C74">
            <v>1</v>
          </cell>
          <cell r="D74" t="str">
            <v>Classeur à levier PROGRESS Colors - Dos 5 cm    BLEU</v>
          </cell>
          <cell r="E74">
            <v>222</v>
          </cell>
          <cell r="F74">
            <v>1.12</v>
          </cell>
        </row>
        <row r="75">
          <cell r="A75">
            <v>191375</v>
          </cell>
          <cell r="B75" t="str">
            <v>07</v>
          </cell>
          <cell r="C75">
            <v>1</v>
          </cell>
          <cell r="D75" t="str">
            <v>Classeur à levier PROGRESS Colors - Dos 5 cm    BLEU CLAIR</v>
          </cell>
          <cell r="E75">
            <v>222</v>
          </cell>
          <cell r="F75">
            <v>1.12</v>
          </cell>
        </row>
        <row r="76">
          <cell r="A76">
            <v>191375</v>
          </cell>
          <cell r="B76" t="str">
            <v>08</v>
          </cell>
          <cell r="C76">
            <v>1</v>
          </cell>
          <cell r="D76" t="str">
            <v>Classeur à levier PROGRESS Colors - Dos 5 cm    BLEU FONCE</v>
          </cell>
          <cell r="E76">
            <v>222</v>
          </cell>
          <cell r="F76">
            <v>1.12</v>
          </cell>
        </row>
        <row r="77">
          <cell r="A77">
            <v>191375</v>
          </cell>
          <cell r="B77" t="str">
            <v>09</v>
          </cell>
          <cell r="C77">
            <v>1</v>
          </cell>
          <cell r="D77" t="str">
            <v>Classeur à levier PROGRESS Colors - Dos 5 cm    BORDEAUX</v>
          </cell>
          <cell r="E77">
            <v>222</v>
          </cell>
          <cell r="F77">
            <v>1.12</v>
          </cell>
        </row>
        <row r="78">
          <cell r="A78">
            <v>191375</v>
          </cell>
          <cell r="B78" t="str">
            <v>15</v>
          </cell>
          <cell r="C78">
            <v>1</v>
          </cell>
          <cell r="D78" t="str">
            <v>Classeur à levier PROGRESS Colors - Dos 5 cm    JAUNE</v>
          </cell>
          <cell r="E78">
            <v>222</v>
          </cell>
          <cell r="F78">
            <v>1.12</v>
          </cell>
        </row>
        <row r="79">
          <cell r="A79">
            <v>191375</v>
          </cell>
          <cell r="B79" t="str">
            <v>17</v>
          </cell>
          <cell r="C79">
            <v>1</v>
          </cell>
          <cell r="D79" t="str">
            <v>Classeur à levier PROGRESS Colors - Dos 5 cm    NOIR</v>
          </cell>
          <cell r="E79">
            <v>222</v>
          </cell>
          <cell r="F79">
            <v>1.12</v>
          </cell>
        </row>
        <row r="80">
          <cell r="A80">
            <v>191375</v>
          </cell>
          <cell r="B80" t="str">
            <v>18</v>
          </cell>
          <cell r="C80">
            <v>1</v>
          </cell>
          <cell r="D80" t="str">
            <v>Classeur à levier PROGRESS Colors - Dos 5 cm    ORANGE</v>
          </cell>
          <cell r="E80">
            <v>222</v>
          </cell>
          <cell r="F80">
            <v>1.12</v>
          </cell>
        </row>
        <row r="81">
          <cell r="A81">
            <v>191375</v>
          </cell>
          <cell r="B81" t="str">
            <v>19</v>
          </cell>
          <cell r="C81">
            <v>1</v>
          </cell>
          <cell r="D81" t="str">
            <v>Classeur à levier PROGRESS Colors - Dos 5 cm    ROUGE</v>
          </cell>
          <cell r="E81">
            <v>222</v>
          </cell>
          <cell r="F81">
            <v>1.12</v>
          </cell>
        </row>
        <row r="82">
          <cell r="A82">
            <v>191375</v>
          </cell>
          <cell r="B82" t="str">
            <v>20</v>
          </cell>
          <cell r="C82">
            <v>1</v>
          </cell>
          <cell r="D82" t="str">
            <v>Classeur à levier PROGRESS Colors - Dos 5 cm    ROSE</v>
          </cell>
          <cell r="E82">
            <v>222</v>
          </cell>
          <cell r="F82">
            <v>1.12</v>
          </cell>
        </row>
        <row r="83">
          <cell r="A83">
            <v>191375</v>
          </cell>
          <cell r="B83" t="str">
            <v>22</v>
          </cell>
          <cell r="C83">
            <v>1</v>
          </cell>
          <cell r="D83" t="str">
            <v>Classeur à levier PROGRESS Colors - Dos 5 cm    VERT</v>
          </cell>
          <cell r="E83">
            <v>222</v>
          </cell>
          <cell r="F83">
            <v>1.12</v>
          </cell>
        </row>
        <row r="84">
          <cell r="A84">
            <v>191375</v>
          </cell>
          <cell r="B84" t="str">
            <v>23</v>
          </cell>
          <cell r="C84">
            <v>1</v>
          </cell>
          <cell r="D84" t="str">
            <v>Classeur à levier PROGRESS Colors - Dos 5 cm    VERT CLAIR</v>
          </cell>
          <cell r="E84">
            <v>222</v>
          </cell>
          <cell r="F84">
            <v>1.12</v>
          </cell>
        </row>
        <row r="85">
          <cell r="A85">
            <v>191375</v>
          </cell>
          <cell r="B85" t="str">
            <v>25</v>
          </cell>
          <cell r="C85">
            <v>1</v>
          </cell>
          <cell r="D85" t="str">
            <v>Classeur à levier PROGRESS Colors - Dos 5 cm    VIOLET</v>
          </cell>
          <cell r="E85">
            <v>222</v>
          </cell>
          <cell r="F85">
            <v>1.12</v>
          </cell>
        </row>
        <row r="86">
          <cell r="A86">
            <v>191607</v>
          </cell>
          <cell r="C86">
            <v>1</v>
          </cell>
          <cell r="D86" t="str">
            <v>Jeu d'intercalaires carte 2,5/10e format A4 - 6 touches  </v>
          </cell>
          <cell r="E86">
            <v>233</v>
          </cell>
          <cell r="F86">
            <v>0.22</v>
          </cell>
        </row>
        <row r="87">
          <cell r="A87">
            <v>191643</v>
          </cell>
          <cell r="C87">
            <v>100</v>
          </cell>
          <cell r="D87" t="str">
            <v>Pochettes perforées A4  </v>
          </cell>
          <cell r="E87">
            <v>234</v>
          </cell>
          <cell r="F87">
            <v>2.71</v>
          </cell>
        </row>
        <row r="88">
          <cell r="A88">
            <v>191839</v>
          </cell>
          <cell r="C88">
            <v>100</v>
          </cell>
          <cell r="D88" t="str">
            <v>Pochettes perforées PROGRESS en polypropylène 8/100e lisse  </v>
          </cell>
          <cell r="E88">
            <v>234</v>
          </cell>
          <cell r="F88">
            <v>4.03</v>
          </cell>
        </row>
        <row r="89">
          <cell r="A89">
            <v>196349</v>
          </cell>
          <cell r="B89" t="str">
            <v>06</v>
          </cell>
          <cell r="C89">
            <v>1</v>
          </cell>
          <cell r="D89" t="str">
            <v>Protège-documents A4 - 10 poches    BLEU</v>
          </cell>
          <cell r="E89">
            <v>213</v>
          </cell>
          <cell r="F89">
            <v>0.48</v>
          </cell>
        </row>
        <row r="90">
          <cell r="A90">
            <v>196349</v>
          </cell>
          <cell r="B90" t="str">
            <v>17</v>
          </cell>
          <cell r="C90">
            <v>1</v>
          </cell>
          <cell r="D90" t="str">
            <v>Protège-documents A4 - 10 poches    NOIR</v>
          </cell>
          <cell r="E90">
            <v>213</v>
          </cell>
          <cell r="F90">
            <v>0.48</v>
          </cell>
        </row>
        <row r="91">
          <cell r="A91">
            <v>196349</v>
          </cell>
          <cell r="B91" t="str">
            <v>19</v>
          </cell>
          <cell r="C91">
            <v>1</v>
          </cell>
          <cell r="D91" t="str">
            <v>Protège-documents A4 - 10 poches    ROUGE</v>
          </cell>
          <cell r="E91">
            <v>213</v>
          </cell>
          <cell r="F91">
            <v>0.48</v>
          </cell>
        </row>
        <row r="92">
          <cell r="A92">
            <v>196349</v>
          </cell>
          <cell r="B92" t="str">
            <v>22</v>
          </cell>
          <cell r="C92">
            <v>1</v>
          </cell>
          <cell r="D92" t="str">
            <v>Protège-documents A4 - 10 poches    VERT</v>
          </cell>
          <cell r="E92">
            <v>213</v>
          </cell>
          <cell r="F92">
            <v>0.48</v>
          </cell>
        </row>
        <row r="93">
          <cell r="A93">
            <v>196351</v>
          </cell>
          <cell r="B93" t="str">
            <v>06</v>
          </cell>
          <cell r="C93">
            <v>1</v>
          </cell>
          <cell r="D93" t="str">
            <v>Protège-documents A4 - 20 poches    BLEU</v>
          </cell>
          <cell r="E93">
            <v>213</v>
          </cell>
          <cell r="F93">
            <v>0.65</v>
          </cell>
        </row>
        <row r="94">
          <cell r="A94">
            <v>196351</v>
          </cell>
          <cell r="B94" t="str">
            <v>17</v>
          </cell>
          <cell r="C94">
            <v>1</v>
          </cell>
          <cell r="D94" t="str">
            <v>Protège-documents A4 - 20 poches    NOIR</v>
          </cell>
          <cell r="E94">
            <v>213</v>
          </cell>
          <cell r="F94">
            <v>0.65</v>
          </cell>
        </row>
        <row r="95">
          <cell r="A95">
            <v>196351</v>
          </cell>
          <cell r="B95" t="str">
            <v>19</v>
          </cell>
          <cell r="C95">
            <v>1</v>
          </cell>
          <cell r="D95" t="str">
            <v>Protège-documents A4 - 20 poches    ROUGE</v>
          </cell>
          <cell r="E95">
            <v>213</v>
          </cell>
          <cell r="F95">
            <v>0.65</v>
          </cell>
        </row>
        <row r="96">
          <cell r="A96">
            <v>196352</v>
          </cell>
          <cell r="B96" t="str">
            <v>06</v>
          </cell>
          <cell r="C96">
            <v>1</v>
          </cell>
          <cell r="D96" t="str">
            <v>Protège documents A4 - 30 poches    BLEU</v>
          </cell>
          <cell r="E96">
            <v>213</v>
          </cell>
          <cell r="F96">
            <v>0.75</v>
          </cell>
        </row>
        <row r="97">
          <cell r="A97">
            <v>196352</v>
          </cell>
          <cell r="B97" t="str">
            <v>17</v>
          </cell>
          <cell r="C97">
            <v>1</v>
          </cell>
          <cell r="D97" t="str">
            <v>Protège documents A4 - 30 poches    NOIR</v>
          </cell>
          <cell r="E97">
            <v>213</v>
          </cell>
          <cell r="F97">
            <v>0.75</v>
          </cell>
        </row>
        <row r="98">
          <cell r="A98">
            <v>196352</v>
          </cell>
          <cell r="B98" t="str">
            <v>19</v>
          </cell>
          <cell r="C98">
            <v>1</v>
          </cell>
          <cell r="D98" t="str">
            <v>Protège documents A4 - 30 poches    ROUGE</v>
          </cell>
          <cell r="E98">
            <v>213</v>
          </cell>
          <cell r="F98">
            <v>0.75</v>
          </cell>
        </row>
        <row r="99">
          <cell r="A99">
            <v>196352</v>
          </cell>
          <cell r="B99" t="str">
            <v>22</v>
          </cell>
          <cell r="C99">
            <v>1</v>
          </cell>
          <cell r="D99" t="str">
            <v>Protège documents A4 - 30 poches    VERT</v>
          </cell>
          <cell r="E99">
            <v>213</v>
          </cell>
          <cell r="F99">
            <v>0.75</v>
          </cell>
        </row>
        <row r="100">
          <cell r="A100">
            <v>196353</v>
          </cell>
          <cell r="B100" t="str">
            <v>06</v>
          </cell>
          <cell r="C100">
            <v>1</v>
          </cell>
          <cell r="D100" t="str">
            <v>Protège-documents A4 - 40 poches    BLEU</v>
          </cell>
          <cell r="E100">
            <v>213</v>
          </cell>
          <cell r="F100">
            <v>0.92</v>
          </cell>
        </row>
        <row r="101">
          <cell r="A101">
            <v>196353</v>
          </cell>
          <cell r="B101" t="str">
            <v>17</v>
          </cell>
          <cell r="C101">
            <v>1</v>
          </cell>
          <cell r="D101" t="str">
            <v>Protège-documents A4 - 40 poches    NOIR</v>
          </cell>
          <cell r="E101">
            <v>213</v>
          </cell>
          <cell r="F101">
            <v>0.92</v>
          </cell>
        </row>
        <row r="102">
          <cell r="A102">
            <v>196353</v>
          </cell>
          <cell r="B102" t="str">
            <v>19</v>
          </cell>
          <cell r="C102">
            <v>1</v>
          </cell>
          <cell r="D102" t="str">
            <v>Protège-documents A4 - 40 poches    ROUGE</v>
          </cell>
          <cell r="E102">
            <v>213</v>
          </cell>
          <cell r="F102">
            <v>0.92</v>
          </cell>
        </row>
        <row r="103">
          <cell r="A103">
            <v>196353</v>
          </cell>
          <cell r="B103" t="str">
            <v>22</v>
          </cell>
          <cell r="C103">
            <v>1</v>
          </cell>
          <cell r="D103" t="str">
            <v>Protège-documents A4 - 40 poches    VERT</v>
          </cell>
          <cell r="E103">
            <v>213</v>
          </cell>
          <cell r="F103">
            <v>0.92</v>
          </cell>
        </row>
        <row r="104">
          <cell r="A104">
            <v>196354</v>
          </cell>
          <cell r="B104" t="str">
            <v>06</v>
          </cell>
          <cell r="C104">
            <v>1</v>
          </cell>
          <cell r="D104" t="str">
            <v>Protège-documents A4 - 50 poches    BLEU</v>
          </cell>
          <cell r="E104">
            <v>213</v>
          </cell>
          <cell r="F104">
            <v>1.12</v>
          </cell>
        </row>
        <row r="105">
          <cell r="A105">
            <v>196354</v>
          </cell>
          <cell r="B105" t="str">
            <v>17</v>
          </cell>
          <cell r="C105">
            <v>1</v>
          </cell>
          <cell r="D105" t="str">
            <v>Protège-documents A4 - 50 poches    NOIR</v>
          </cell>
          <cell r="E105">
            <v>213</v>
          </cell>
          <cell r="F105">
            <v>1.12</v>
          </cell>
        </row>
        <row r="106">
          <cell r="A106">
            <v>196354</v>
          </cell>
          <cell r="B106" t="str">
            <v>19</v>
          </cell>
          <cell r="C106">
            <v>1</v>
          </cell>
          <cell r="D106" t="str">
            <v>Protège-documents A4 - 50 poches    ROUGE</v>
          </cell>
          <cell r="E106">
            <v>213</v>
          </cell>
          <cell r="F106">
            <v>1.12</v>
          </cell>
        </row>
        <row r="107">
          <cell r="A107">
            <v>196354</v>
          </cell>
          <cell r="B107" t="str">
            <v>22</v>
          </cell>
          <cell r="C107">
            <v>1</v>
          </cell>
          <cell r="D107" t="str">
            <v>Protège-documents A4 - 50 poches    VERT</v>
          </cell>
          <cell r="E107">
            <v>213</v>
          </cell>
          <cell r="F107">
            <v>1.12</v>
          </cell>
        </row>
        <row r="108">
          <cell r="A108">
            <v>191194</v>
          </cell>
          <cell r="B108" t="str">
            <v>06</v>
          </cell>
          <cell r="C108">
            <v>100</v>
          </cell>
          <cell r="D108" t="str">
            <v>Chemises 24x32 cm - 220g    BLEU</v>
          </cell>
          <cell r="E108">
            <v>240</v>
          </cell>
          <cell r="F108">
            <v>5.67</v>
          </cell>
        </row>
        <row r="109">
          <cell r="A109">
            <v>191194</v>
          </cell>
          <cell r="B109" t="str">
            <v>10</v>
          </cell>
          <cell r="C109">
            <v>100</v>
          </cell>
          <cell r="D109" t="str">
            <v>Chemises 24x32 cm - 220g    BULLE</v>
          </cell>
          <cell r="E109">
            <v>240</v>
          </cell>
          <cell r="F109">
            <v>5.67</v>
          </cell>
        </row>
        <row r="110">
          <cell r="A110">
            <v>191194</v>
          </cell>
          <cell r="B110" t="str">
            <v>11</v>
          </cell>
          <cell r="C110">
            <v>100</v>
          </cell>
          <cell r="D110" t="str">
            <v>Chemises 24x32 cm - 220g    GRIS</v>
          </cell>
          <cell r="E110">
            <v>240</v>
          </cell>
          <cell r="F110">
            <v>5.67</v>
          </cell>
        </row>
        <row r="111">
          <cell r="A111">
            <v>191194</v>
          </cell>
          <cell r="B111" t="str">
            <v>15</v>
          </cell>
          <cell r="C111">
            <v>100</v>
          </cell>
          <cell r="D111" t="str">
            <v>Chemises 24x32 cm - 220g    JAUNE</v>
          </cell>
          <cell r="E111">
            <v>240</v>
          </cell>
          <cell r="F111">
            <v>5.67</v>
          </cell>
        </row>
        <row r="112">
          <cell r="A112">
            <v>191194</v>
          </cell>
          <cell r="B112" t="str">
            <v>18</v>
          </cell>
          <cell r="C112">
            <v>100</v>
          </cell>
          <cell r="D112" t="str">
            <v>Chemises 24x32 cm - 220g    ORANGE</v>
          </cell>
          <cell r="E112">
            <v>240</v>
          </cell>
          <cell r="F112">
            <v>5.67</v>
          </cell>
        </row>
        <row r="113">
          <cell r="A113">
            <v>191194</v>
          </cell>
          <cell r="B113" t="str">
            <v>19</v>
          </cell>
          <cell r="C113">
            <v>100</v>
          </cell>
          <cell r="D113" t="str">
            <v>Chemises 24x32 cm - 220g    ROUGE</v>
          </cell>
          <cell r="E113">
            <v>240</v>
          </cell>
          <cell r="F113">
            <v>5.67</v>
          </cell>
        </row>
        <row r="114">
          <cell r="A114">
            <v>191194</v>
          </cell>
          <cell r="B114" t="str">
            <v>20</v>
          </cell>
          <cell r="C114">
            <v>100</v>
          </cell>
          <cell r="D114" t="str">
            <v>Chemises 24x32 cm - 220g    ROSE</v>
          </cell>
          <cell r="E114">
            <v>240</v>
          </cell>
          <cell r="F114">
            <v>5.67</v>
          </cell>
        </row>
        <row r="115">
          <cell r="A115">
            <v>191194</v>
          </cell>
          <cell r="B115" t="str">
            <v>22</v>
          </cell>
          <cell r="C115">
            <v>100</v>
          </cell>
          <cell r="D115" t="str">
            <v>Chemises 24x32 cm - 220g    VERT</v>
          </cell>
          <cell r="E115">
            <v>240</v>
          </cell>
          <cell r="F115">
            <v>5.67</v>
          </cell>
        </row>
        <row r="116">
          <cell r="A116">
            <v>191194</v>
          </cell>
          <cell r="B116" t="str">
            <v>25</v>
          </cell>
          <cell r="C116">
            <v>100</v>
          </cell>
          <cell r="D116" t="str">
            <v>Chemises 24x32 cm - 220g    VIOLET</v>
          </cell>
          <cell r="E116">
            <v>240</v>
          </cell>
          <cell r="F116">
            <v>5.67</v>
          </cell>
        </row>
        <row r="117">
          <cell r="A117">
            <v>191970</v>
          </cell>
          <cell r="B117" t="str">
            <v>06</v>
          </cell>
          <cell r="C117">
            <v>1</v>
          </cell>
          <cell r="D117" t="str">
            <v>Chemise PROGRESS en polypropylène    BLEU</v>
          </cell>
          <cell r="E117">
            <v>244</v>
          </cell>
          <cell r="F117">
            <v>0.45</v>
          </cell>
        </row>
        <row r="118">
          <cell r="A118">
            <v>191970</v>
          </cell>
          <cell r="B118" t="str">
            <v>13</v>
          </cell>
          <cell r="C118">
            <v>1</v>
          </cell>
          <cell r="D118" t="str">
            <v>Chemise PROGRESS en polypropylène    INCOLORE</v>
          </cell>
          <cell r="E118">
            <v>244</v>
          </cell>
          <cell r="F118">
            <v>0.45</v>
          </cell>
        </row>
        <row r="119">
          <cell r="A119">
            <v>191970</v>
          </cell>
          <cell r="B119" t="str">
            <v>17</v>
          </cell>
          <cell r="C119">
            <v>1</v>
          </cell>
          <cell r="D119" t="str">
            <v>Chemise PROGRESS en polypropylène    NOIR</v>
          </cell>
          <cell r="E119">
            <v>244</v>
          </cell>
          <cell r="F119">
            <v>0.45</v>
          </cell>
        </row>
        <row r="120">
          <cell r="A120">
            <v>191970</v>
          </cell>
          <cell r="B120" t="str">
            <v>19</v>
          </cell>
          <cell r="C120">
            <v>1</v>
          </cell>
          <cell r="D120" t="str">
            <v>Chemise PROGRESS en polypropylène    ROUGE</v>
          </cell>
          <cell r="E120">
            <v>244</v>
          </cell>
          <cell r="F120">
            <v>0.45</v>
          </cell>
        </row>
        <row r="121">
          <cell r="A121">
            <v>193386</v>
          </cell>
          <cell r="B121" t="str">
            <v>06</v>
          </cell>
          <cell r="C121">
            <v>10</v>
          </cell>
          <cell r="D121" t="str">
            <v>Chemises carte à rabats et à élastiques    BLEU</v>
          </cell>
          <cell r="E121">
            <v>243</v>
          </cell>
          <cell r="F121">
            <v>3.59</v>
          </cell>
        </row>
        <row r="122">
          <cell r="A122">
            <v>193386</v>
          </cell>
          <cell r="B122" t="str">
            <v>15</v>
          </cell>
          <cell r="C122">
            <v>10</v>
          </cell>
          <cell r="D122" t="str">
            <v>Chemises carte à rabats et à élastiques    JAUNE</v>
          </cell>
          <cell r="E122">
            <v>243</v>
          </cell>
          <cell r="F122">
            <v>3.59</v>
          </cell>
        </row>
        <row r="123">
          <cell r="A123">
            <v>193386</v>
          </cell>
          <cell r="B123" t="str">
            <v>18</v>
          </cell>
          <cell r="C123">
            <v>10</v>
          </cell>
          <cell r="D123" t="str">
            <v>Chemises carte à rabats et à élastiques    ORANGE</v>
          </cell>
          <cell r="E123">
            <v>243</v>
          </cell>
          <cell r="F123">
            <v>3.59</v>
          </cell>
        </row>
        <row r="124">
          <cell r="A124">
            <v>193386</v>
          </cell>
          <cell r="B124" t="str">
            <v>19</v>
          </cell>
          <cell r="C124">
            <v>10</v>
          </cell>
          <cell r="D124" t="str">
            <v>Chemises carte à rabats et à élastiques    ROUGE</v>
          </cell>
          <cell r="E124">
            <v>243</v>
          </cell>
          <cell r="F124">
            <v>3.59</v>
          </cell>
        </row>
        <row r="125">
          <cell r="A125">
            <v>193385</v>
          </cell>
          <cell r="B125" t="str">
            <v>02</v>
          </cell>
          <cell r="C125">
            <v>10</v>
          </cell>
          <cell r="D125" t="str">
            <v>Chemises à élastiques sans rabats    ASSORTIS</v>
          </cell>
          <cell r="E125">
            <v>242</v>
          </cell>
          <cell r="F125">
            <v>2.52</v>
          </cell>
        </row>
        <row r="126">
          <cell r="A126">
            <v>193385</v>
          </cell>
          <cell r="B126" t="str">
            <v>06</v>
          </cell>
          <cell r="C126">
            <v>10</v>
          </cell>
          <cell r="D126" t="str">
            <v>Chemises à élastiques sans rabats    BLEU</v>
          </cell>
          <cell r="E126">
            <v>242</v>
          </cell>
          <cell r="F126">
            <v>2.52</v>
          </cell>
        </row>
        <row r="127">
          <cell r="A127">
            <v>193385</v>
          </cell>
          <cell r="B127" t="str">
            <v>15</v>
          </cell>
          <cell r="C127">
            <v>10</v>
          </cell>
          <cell r="D127" t="str">
            <v>Chemises à élastiques sans rabats    JAUNE</v>
          </cell>
          <cell r="E127">
            <v>242</v>
          </cell>
          <cell r="F127">
            <v>2.52</v>
          </cell>
        </row>
        <row r="128">
          <cell r="A128">
            <v>193385</v>
          </cell>
          <cell r="B128" t="str">
            <v>19</v>
          </cell>
          <cell r="C128">
            <v>10</v>
          </cell>
          <cell r="D128" t="str">
            <v>Chemises à élastiques sans rabats    ROUGE</v>
          </cell>
          <cell r="E128">
            <v>242</v>
          </cell>
          <cell r="F128">
            <v>2.52</v>
          </cell>
        </row>
        <row r="129">
          <cell r="A129">
            <v>193385</v>
          </cell>
          <cell r="B129" t="str">
            <v>22</v>
          </cell>
          <cell r="C129">
            <v>10</v>
          </cell>
          <cell r="D129" t="str">
            <v>Chemises à élastiques sans rabats    VERT</v>
          </cell>
          <cell r="E129">
            <v>242</v>
          </cell>
          <cell r="F129">
            <v>2.52</v>
          </cell>
        </row>
        <row r="130">
          <cell r="A130">
            <v>191212</v>
          </cell>
          <cell r="B130" t="str">
            <v>06</v>
          </cell>
          <cell r="C130">
            <v>1</v>
          </cell>
          <cell r="D130" t="str">
            <v>Chemise sans élastique 3 rabats    BLEU</v>
          </cell>
          <cell r="E130">
            <v>242</v>
          </cell>
          <cell r="F130">
            <v>0.49</v>
          </cell>
        </row>
        <row r="131">
          <cell r="A131">
            <v>191212</v>
          </cell>
          <cell r="B131" t="str">
            <v>15</v>
          </cell>
          <cell r="C131">
            <v>1</v>
          </cell>
          <cell r="D131" t="str">
            <v>Chemise sans élastique 3 rabats    JAUNE</v>
          </cell>
          <cell r="E131">
            <v>242</v>
          </cell>
          <cell r="F131">
            <v>0.49</v>
          </cell>
        </row>
        <row r="132">
          <cell r="A132">
            <v>191212</v>
          </cell>
          <cell r="B132" t="str">
            <v>19</v>
          </cell>
          <cell r="C132">
            <v>1</v>
          </cell>
          <cell r="D132" t="str">
            <v>Chemise sans élastique 3 rabats    ROUGE</v>
          </cell>
          <cell r="E132">
            <v>242</v>
          </cell>
          <cell r="F132">
            <v>0.49</v>
          </cell>
        </row>
        <row r="133">
          <cell r="A133">
            <v>191181</v>
          </cell>
          <cell r="B133" t="str">
            <v>06</v>
          </cell>
          <cell r="C133">
            <v>250</v>
          </cell>
          <cell r="D133" t="str">
            <v>Sous-chemises 22x31cm - 60g    BLEU</v>
          </cell>
          <cell r="E133">
            <v>240</v>
          </cell>
          <cell r="F133">
            <v>3.05</v>
          </cell>
        </row>
        <row r="134">
          <cell r="A134">
            <v>191181</v>
          </cell>
          <cell r="B134" t="str">
            <v>10</v>
          </cell>
          <cell r="C134">
            <v>250</v>
          </cell>
          <cell r="D134" t="str">
            <v>Sous-chemises 22x31cm - 60g    BULLE</v>
          </cell>
          <cell r="E134">
            <v>240</v>
          </cell>
          <cell r="F134">
            <v>3.05</v>
          </cell>
        </row>
        <row r="135">
          <cell r="A135">
            <v>191181</v>
          </cell>
          <cell r="B135" t="str">
            <v>15</v>
          </cell>
          <cell r="C135">
            <v>250</v>
          </cell>
          <cell r="D135" t="str">
            <v>Sous-chemises 22x31cm - 60g    JAUNE</v>
          </cell>
          <cell r="E135">
            <v>240</v>
          </cell>
          <cell r="F135">
            <v>3.05</v>
          </cell>
        </row>
        <row r="136">
          <cell r="A136">
            <v>191181</v>
          </cell>
          <cell r="B136" t="str">
            <v>18</v>
          </cell>
          <cell r="C136">
            <v>250</v>
          </cell>
          <cell r="D136" t="str">
            <v>Sous-chemises 22x31cm - 60g    ORANGE</v>
          </cell>
          <cell r="E136">
            <v>240</v>
          </cell>
          <cell r="F136">
            <v>3.05</v>
          </cell>
        </row>
        <row r="137">
          <cell r="A137">
            <v>191181</v>
          </cell>
          <cell r="B137" t="str">
            <v>19</v>
          </cell>
          <cell r="C137">
            <v>250</v>
          </cell>
          <cell r="D137" t="str">
            <v>Sous-chemises 22x31cm - 60g    ROUGE</v>
          </cell>
          <cell r="E137">
            <v>240</v>
          </cell>
          <cell r="F137">
            <v>3.05</v>
          </cell>
        </row>
        <row r="138">
          <cell r="A138">
            <v>191181</v>
          </cell>
          <cell r="B138" t="str">
            <v>20</v>
          </cell>
          <cell r="C138">
            <v>250</v>
          </cell>
          <cell r="D138" t="str">
            <v>Sous-chemises 22x31cm - 60g    ROSE</v>
          </cell>
          <cell r="E138">
            <v>240</v>
          </cell>
          <cell r="F138">
            <v>3.05</v>
          </cell>
        </row>
        <row r="139">
          <cell r="A139">
            <v>191181</v>
          </cell>
          <cell r="B139" t="str">
            <v>22</v>
          </cell>
          <cell r="C139">
            <v>250</v>
          </cell>
          <cell r="D139" t="str">
            <v>Sous-chemises 22x31cm - 60g    VERT</v>
          </cell>
          <cell r="E139">
            <v>240</v>
          </cell>
          <cell r="F139">
            <v>3.05</v>
          </cell>
        </row>
        <row r="140">
          <cell r="A140">
            <v>191181</v>
          </cell>
          <cell r="B140" t="str">
            <v>25</v>
          </cell>
          <cell r="C140">
            <v>250</v>
          </cell>
          <cell r="D140" t="str">
            <v>Sous-chemises 22x31cm - 60g    VIOLET</v>
          </cell>
          <cell r="E140">
            <v>240</v>
          </cell>
          <cell r="F140">
            <v>3.05</v>
          </cell>
        </row>
        <row r="141">
          <cell r="A141">
            <v>191290</v>
          </cell>
          <cell r="C141">
            <v>50</v>
          </cell>
          <cell r="D141" t="str">
            <v>Boîtes archives carton - Dos 10 cm  </v>
          </cell>
          <cell r="E141">
            <v>262</v>
          </cell>
          <cell r="F141">
            <v>13.41</v>
          </cell>
        </row>
        <row r="142">
          <cell r="A142">
            <v>193146</v>
          </cell>
          <cell r="C142">
            <v>25</v>
          </cell>
          <cell r="D142" t="str">
            <v>Dossiers suspendus armoires kraft recyclé - orange - Fond V  </v>
          </cell>
          <cell r="E142">
            <v>257</v>
          </cell>
          <cell r="F142">
            <v>5.44</v>
          </cell>
        </row>
        <row r="143">
          <cell r="A143">
            <v>193147</v>
          </cell>
          <cell r="C143">
            <v>25</v>
          </cell>
          <cell r="D143" t="str">
            <v>Dossiers suspendus armoires kraft recyclé - orange - Fond 15 mm  </v>
          </cell>
          <cell r="E143">
            <v>257</v>
          </cell>
          <cell r="F143">
            <v>5.92</v>
          </cell>
        </row>
        <row r="144">
          <cell r="A144">
            <v>178353</v>
          </cell>
          <cell r="B144" t="str">
            <v>06</v>
          </cell>
          <cell r="C144">
            <v>1</v>
          </cell>
          <cell r="D144" t="str">
            <v>Stylo plume jetable PILOT V-Pen    BLEU</v>
          </cell>
          <cell r="E144">
            <v>141</v>
          </cell>
          <cell r="F144">
            <v>1.61</v>
          </cell>
        </row>
        <row r="145">
          <cell r="A145">
            <v>178353</v>
          </cell>
          <cell r="B145" t="str">
            <v>07</v>
          </cell>
          <cell r="C145">
            <v>1</v>
          </cell>
          <cell r="D145" t="str">
            <v>Stylo plume jetable PILOT V-Pen    BLEU CLAIR</v>
          </cell>
          <cell r="E145">
            <v>141</v>
          </cell>
          <cell r="F145">
            <v>1.61</v>
          </cell>
        </row>
        <row r="146">
          <cell r="A146">
            <v>178353</v>
          </cell>
          <cell r="B146" t="str">
            <v>17</v>
          </cell>
          <cell r="C146">
            <v>1</v>
          </cell>
          <cell r="D146" t="str">
            <v>Stylo plume jetable PILOT V-Pen    NOIR</v>
          </cell>
          <cell r="E146">
            <v>141</v>
          </cell>
          <cell r="F146">
            <v>1.61</v>
          </cell>
        </row>
        <row r="147">
          <cell r="A147">
            <v>178353</v>
          </cell>
          <cell r="B147" t="str">
            <v>19</v>
          </cell>
          <cell r="C147">
            <v>1</v>
          </cell>
          <cell r="D147" t="str">
            <v>Stylo plume jetable PILOT V-Pen    ROUGE</v>
          </cell>
          <cell r="E147">
            <v>141</v>
          </cell>
          <cell r="F147">
            <v>1.61</v>
          </cell>
        </row>
        <row r="148">
          <cell r="A148">
            <v>178353</v>
          </cell>
          <cell r="B148" t="str">
            <v>20</v>
          </cell>
          <cell r="C148">
            <v>1</v>
          </cell>
          <cell r="D148" t="str">
            <v>Stylo plume jetable PILOT V-Pen    ROSE</v>
          </cell>
          <cell r="E148">
            <v>141</v>
          </cell>
          <cell r="F148">
            <v>1.61</v>
          </cell>
        </row>
        <row r="149">
          <cell r="A149">
            <v>178353</v>
          </cell>
          <cell r="B149" t="str">
            <v>22</v>
          </cell>
          <cell r="C149">
            <v>1</v>
          </cell>
          <cell r="D149" t="str">
            <v>Stylo plume jetable PILOT V-Pen    VERT</v>
          </cell>
          <cell r="E149">
            <v>141</v>
          </cell>
          <cell r="F149">
            <v>1.61</v>
          </cell>
        </row>
        <row r="150">
          <cell r="A150">
            <v>178353</v>
          </cell>
          <cell r="B150" t="str">
            <v>25</v>
          </cell>
          <cell r="C150">
            <v>1</v>
          </cell>
          <cell r="D150" t="str">
            <v>Stylo plume jetable PILOT V-Pen    VIOLET</v>
          </cell>
          <cell r="E150">
            <v>141</v>
          </cell>
          <cell r="F150">
            <v>1.61</v>
          </cell>
        </row>
        <row r="151">
          <cell r="A151">
            <v>172452</v>
          </cell>
          <cell r="B151" t="str">
            <v>06</v>
          </cell>
          <cell r="C151">
            <v>1</v>
          </cell>
          <cell r="D151" t="str">
            <v>Stylo bille BIC Orange Cristal Fine - Ecriture fine    BLEU</v>
          </cell>
          <cell r="E151">
            <v>137</v>
          </cell>
          <cell r="F151">
            <v>0.16</v>
          </cell>
        </row>
        <row r="152">
          <cell r="A152">
            <v>172452</v>
          </cell>
          <cell r="B152" t="str">
            <v>17</v>
          </cell>
          <cell r="C152">
            <v>1</v>
          </cell>
          <cell r="D152" t="str">
            <v>Stylo bille BIC Orange Cristal Fine - Ecriture fine    NOIR</v>
          </cell>
          <cell r="E152">
            <v>137</v>
          </cell>
          <cell r="F152">
            <v>0.16</v>
          </cell>
        </row>
        <row r="153">
          <cell r="A153">
            <v>172452</v>
          </cell>
          <cell r="B153" t="str">
            <v>19</v>
          </cell>
          <cell r="C153">
            <v>1</v>
          </cell>
          <cell r="D153" t="str">
            <v>Stylo bille BIC Orange Cristal Fine - Ecriture fine    ROUGE</v>
          </cell>
          <cell r="E153">
            <v>137</v>
          </cell>
          <cell r="F153">
            <v>0.16</v>
          </cell>
        </row>
        <row r="154">
          <cell r="A154">
            <v>172452</v>
          </cell>
          <cell r="B154" t="str">
            <v>22</v>
          </cell>
          <cell r="C154">
            <v>1</v>
          </cell>
          <cell r="D154" t="str">
            <v>Stylo bille BIC Orange Cristal Fine - Ecriture fine    VERT</v>
          </cell>
          <cell r="E154">
            <v>137</v>
          </cell>
          <cell r="F154">
            <v>0.16</v>
          </cell>
        </row>
        <row r="155">
          <cell r="A155">
            <v>172451</v>
          </cell>
          <cell r="B155" t="str">
            <v>06</v>
          </cell>
          <cell r="C155">
            <v>1</v>
          </cell>
          <cell r="D155" t="str">
            <v>Stylo bille BIC Cristal - Ecriture moyenne    BLEU</v>
          </cell>
          <cell r="E155">
            <v>136</v>
          </cell>
          <cell r="F155">
            <v>0.16</v>
          </cell>
        </row>
        <row r="156">
          <cell r="A156">
            <v>172451</v>
          </cell>
          <cell r="B156" t="str">
            <v>17</v>
          </cell>
          <cell r="C156">
            <v>1</v>
          </cell>
          <cell r="D156" t="str">
            <v>Stylo bille BIC Cristal - Ecriture moyenne    NOIR</v>
          </cell>
          <cell r="E156">
            <v>136</v>
          </cell>
          <cell r="F156">
            <v>0.16</v>
          </cell>
        </row>
        <row r="157">
          <cell r="A157">
            <v>172451</v>
          </cell>
          <cell r="B157" t="str">
            <v>19</v>
          </cell>
          <cell r="C157">
            <v>1</v>
          </cell>
          <cell r="D157" t="str">
            <v>Stylo bille BIC Cristal - Ecriture moyenne    ROUGE</v>
          </cell>
          <cell r="E157">
            <v>136</v>
          </cell>
          <cell r="F157">
            <v>0.16</v>
          </cell>
        </row>
        <row r="158">
          <cell r="A158">
            <v>172451</v>
          </cell>
          <cell r="B158" t="str">
            <v>22</v>
          </cell>
          <cell r="C158">
            <v>1</v>
          </cell>
          <cell r="D158" t="str">
            <v>Stylo bille BIC Cristal - Ecriture moyenne    VERT</v>
          </cell>
          <cell r="E158">
            <v>136</v>
          </cell>
          <cell r="F158">
            <v>0.16</v>
          </cell>
        </row>
        <row r="159">
          <cell r="A159">
            <v>172460</v>
          </cell>
          <cell r="B159" t="str">
            <v>06</v>
          </cell>
          <cell r="C159">
            <v>1</v>
          </cell>
          <cell r="D159" t="str">
            <v>Stylo bille PROGRESS corps transparent - Pointe moyenne    BLEU</v>
          </cell>
          <cell r="E159">
            <v>136</v>
          </cell>
          <cell r="F159">
            <v>0.04</v>
          </cell>
        </row>
        <row r="160">
          <cell r="A160">
            <v>172460</v>
          </cell>
          <cell r="B160" t="str">
            <v>17</v>
          </cell>
          <cell r="C160">
            <v>1</v>
          </cell>
          <cell r="D160" t="str">
            <v>Stylo bille PROGRESS corps transparent - Pointe moyenne    NOIR</v>
          </cell>
          <cell r="E160">
            <v>136</v>
          </cell>
          <cell r="F160">
            <v>0.04</v>
          </cell>
        </row>
        <row r="161">
          <cell r="A161">
            <v>172460</v>
          </cell>
          <cell r="B161" t="str">
            <v>19</v>
          </cell>
          <cell r="C161">
            <v>1</v>
          </cell>
          <cell r="D161" t="str">
            <v>Stylo bille PROGRESS corps transparent - Pointe moyenne    ROUGE</v>
          </cell>
          <cell r="E161">
            <v>136</v>
          </cell>
          <cell r="F161">
            <v>0.04</v>
          </cell>
        </row>
        <row r="162">
          <cell r="A162">
            <v>172460</v>
          </cell>
          <cell r="B162" t="str">
            <v>22</v>
          </cell>
          <cell r="C162">
            <v>1</v>
          </cell>
          <cell r="D162" t="str">
            <v>Stylo bille PROGRESS corps transparent - Pointe moyenne    VERT</v>
          </cell>
          <cell r="E162">
            <v>136</v>
          </cell>
          <cell r="F162">
            <v>0.04</v>
          </cell>
        </row>
        <row r="163">
          <cell r="A163">
            <v>172502</v>
          </cell>
          <cell r="B163" t="str">
            <v>06</v>
          </cell>
          <cell r="C163">
            <v>1</v>
          </cell>
          <cell r="D163" t="str">
            <v>Stylo bille REYNOLDS 048 - Pointe moyenne    BLEU</v>
          </cell>
          <cell r="E163">
            <v>137</v>
          </cell>
          <cell r="F163">
            <v>0.17</v>
          </cell>
        </row>
        <row r="164">
          <cell r="A164">
            <v>172502</v>
          </cell>
          <cell r="B164" t="str">
            <v>17</v>
          </cell>
          <cell r="C164">
            <v>1</v>
          </cell>
          <cell r="D164" t="str">
            <v>Stylo bille REYNOLDS 048 - Pointe moyenne    NOIR</v>
          </cell>
          <cell r="E164">
            <v>137</v>
          </cell>
          <cell r="F164">
            <v>0.17</v>
          </cell>
        </row>
        <row r="165">
          <cell r="A165">
            <v>172502</v>
          </cell>
          <cell r="B165" t="str">
            <v>19</v>
          </cell>
          <cell r="C165">
            <v>1</v>
          </cell>
          <cell r="D165" t="str">
            <v>Stylo bille REYNOLDS 048 - Pointe moyenne    ROUGE</v>
          </cell>
          <cell r="E165">
            <v>137</v>
          </cell>
          <cell r="F165">
            <v>0.17</v>
          </cell>
        </row>
        <row r="166">
          <cell r="A166">
            <v>172502</v>
          </cell>
          <cell r="B166" t="str">
            <v>22</v>
          </cell>
          <cell r="C166">
            <v>1</v>
          </cell>
          <cell r="D166" t="str">
            <v>Stylo bille REYNOLDS 048 - Pointe moyenne    VERT</v>
          </cell>
          <cell r="E166">
            <v>137</v>
          </cell>
          <cell r="F166">
            <v>0.17</v>
          </cell>
        </row>
        <row r="167">
          <cell r="A167">
            <v>179117</v>
          </cell>
          <cell r="C167">
            <v>1</v>
          </cell>
          <cell r="D167" t="str">
            <v>Stylo bille gel effaçable PILOT Frixion - bleu  </v>
          </cell>
          <cell r="E167">
            <v>131</v>
          </cell>
          <cell r="F167">
            <v>1.17</v>
          </cell>
        </row>
        <row r="168">
          <cell r="A168">
            <v>172416</v>
          </cell>
          <cell r="C168">
            <v>1</v>
          </cell>
          <cell r="D168" t="str">
            <v>Stylo bille PILOT Supergel Begreen 0.7 - bleu  </v>
          </cell>
          <cell r="E168">
            <v>130</v>
          </cell>
          <cell r="F168">
            <v>0.6</v>
          </cell>
        </row>
        <row r="169">
          <cell r="A169">
            <v>172464</v>
          </cell>
          <cell r="B169" t="str">
            <v>06</v>
          </cell>
          <cell r="C169">
            <v>1</v>
          </cell>
          <cell r="D169" t="str">
            <v>Stylo bille encre gel PILOT G2 0,7    BLEU</v>
          </cell>
          <cell r="E169">
            <v>133</v>
          </cell>
          <cell r="F169">
            <v>0.99</v>
          </cell>
        </row>
        <row r="170">
          <cell r="A170">
            <v>172464</v>
          </cell>
          <cell r="B170" t="str">
            <v>17</v>
          </cell>
          <cell r="C170">
            <v>1</v>
          </cell>
          <cell r="D170" t="str">
            <v>Stylo bille encre gel PILOT G2 0,7    NOIR</v>
          </cell>
          <cell r="E170">
            <v>133</v>
          </cell>
          <cell r="F170">
            <v>0.99</v>
          </cell>
        </row>
        <row r="171">
          <cell r="A171">
            <v>172464</v>
          </cell>
          <cell r="B171" t="str">
            <v>19</v>
          </cell>
          <cell r="C171">
            <v>1</v>
          </cell>
          <cell r="D171" t="str">
            <v>Stylo bille encre gel PILOT G2 0,7    ROUGE</v>
          </cell>
          <cell r="E171">
            <v>133</v>
          </cell>
          <cell r="F171">
            <v>0.99</v>
          </cell>
        </row>
        <row r="172">
          <cell r="A172">
            <v>172464</v>
          </cell>
          <cell r="B172" t="str">
            <v>22</v>
          </cell>
          <cell r="C172">
            <v>1</v>
          </cell>
          <cell r="D172" t="str">
            <v>Stylo bille encre gel PILOT G2 0,7    VERT</v>
          </cell>
          <cell r="E172">
            <v>133</v>
          </cell>
          <cell r="F172">
            <v>0.99</v>
          </cell>
        </row>
        <row r="173">
          <cell r="A173">
            <v>174203</v>
          </cell>
          <cell r="B173" t="str">
            <v>06</v>
          </cell>
          <cell r="C173">
            <v>1</v>
          </cell>
          <cell r="D173" t="str">
            <v>Roller pointe aiguille PILOT Hi-Tecpoint V5 - Ecriture fine    BLEU</v>
          </cell>
          <cell r="E173">
            <v>129</v>
          </cell>
          <cell r="F173">
            <v>1.09</v>
          </cell>
        </row>
        <row r="174">
          <cell r="A174">
            <v>174203</v>
          </cell>
          <cell r="B174" t="str">
            <v>17</v>
          </cell>
          <cell r="C174">
            <v>1</v>
          </cell>
          <cell r="D174" t="str">
            <v>Roller pointe aiguille PILOT Hi-Tecpoint V5 - Ecriture fine    NOIR</v>
          </cell>
          <cell r="E174">
            <v>129</v>
          </cell>
          <cell r="F174">
            <v>1.09</v>
          </cell>
        </row>
        <row r="175">
          <cell r="A175">
            <v>174203</v>
          </cell>
          <cell r="B175" t="str">
            <v>19</v>
          </cell>
          <cell r="C175">
            <v>1</v>
          </cell>
          <cell r="D175" t="str">
            <v>Roller pointe aiguille PILOT Hi-Tecpoint V5 - Ecriture fine    ROUGE</v>
          </cell>
          <cell r="E175">
            <v>129</v>
          </cell>
          <cell r="F175">
            <v>1.09</v>
          </cell>
        </row>
        <row r="176">
          <cell r="A176">
            <v>174203</v>
          </cell>
          <cell r="B176" t="str">
            <v>22</v>
          </cell>
          <cell r="C176">
            <v>1</v>
          </cell>
          <cell r="D176" t="str">
            <v>Roller pointe aiguille PILOT Hi-Tecpoint V5 - Ecriture fine    VERT</v>
          </cell>
          <cell r="E176">
            <v>129</v>
          </cell>
          <cell r="F176">
            <v>1.09</v>
          </cell>
        </row>
        <row r="177">
          <cell r="A177">
            <v>174201</v>
          </cell>
          <cell r="B177" t="str">
            <v>06</v>
          </cell>
          <cell r="C177">
            <v>1</v>
          </cell>
          <cell r="D177" t="str">
            <v>Roller pointe aiguille PROGRESS - Ecriture moyenne 0.6mm    BLEU</v>
          </cell>
          <cell r="E177">
            <v>129</v>
          </cell>
          <cell r="F177">
            <v>0.55</v>
          </cell>
        </row>
        <row r="178">
          <cell r="A178">
            <v>174201</v>
          </cell>
          <cell r="B178" t="str">
            <v>17</v>
          </cell>
          <cell r="C178">
            <v>1</v>
          </cell>
          <cell r="D178" t="str">
            <v>Roller pointe aiguille PROGRESS - Ecriture moyenne 0.6mm    NOIR</v>
          </cell>
          <cell r="E178">
            <v>129</v>
          </cell>
          <cell r="F178">
            <v>0.55</v>
          </cell>
        </row>
        <row r="179">
          <cell r="A179">
            <v>174201</v>
          </cell>
          <cell r="B179" t="str">
            <v>19</v>
          </cell>
          <cell r="C179">
            <v>1</v>
          </cell>
          <cell r="D179" t="str">
            <v>Roller pointe aiguille PROGRESS - Ecriture moyenne 0.6mm    ROUGE</v>
          </cell>
          <cell r="E179">
            <v>129</v>
          </cell>
          <cell r="F179">
            <v>0.55</v>
          </cell>
        </row>
        <row r="180">
          <cell r="A180">
            <v>174182</v>
          </cell>
          <cell r="B180" t="str">
            <v>06</v>
          </cell>
          <cell r="C180">
            <v>1</v>
          </cell>
          <cell r="D180" t="str">
            <v>Feutre BIC Parafe 881 - Ecriture moyenne    BLEU</v>
          </cell>
          <cell r="E180">
            <v>143</v>
          </cell>
          <cell r="F180">
            <v>0.2</v>
          </cell>
        </row>
        <row r="181">
          <cell r="A181">
            <v>174182</v>
          </cell>
          <cell r="B181" t="str">
            <v>17</v>
          </cell>
          <cell r="C181">
            <v>1</v>
          </cell>
          <cell r="D181" t="str">
            <v>Feutre BIC Parafe 881 - Ecriture moyenne    NOIR</v>
          </cell>
          <cell r="E181">
            <v>143</v>
          </cell>
          <cell r="F181">
            <v>0.2</v>
          </cell>
        </row>
        <row r="182">
          <cell r="A182">
            <v>174182</v>
          </cell>
          <cell r="B182" t="str">
            <v>19</v>
          </cell>
          <cell r="C182">
            <v>1</v>
          </cell>
          <cell r="D182" t="str">
            <v>Feutre BIC Parafe 881 - Ecriture moyenne    ROUGE</v>
          </cell>
          <cell r="E182">
            <v>143</v>
          </cell>
          <cell r="F182">
            <v>0.2</v>
          </cell>
        </row>
        <row r="183">
          <cell r="A183">
            <v>179054</v>
          </cell>
          <cell r="B183" t="str">
            <v>06</v>
          </cell>
          <cell r="C183">
            <v>1</v>
          </cell>
          <cell r="D183" t="str">
            <v>Stylo bille Gel 0,7 PROGRESS    BLEU</v>
          </cell>
          <cell r="E183">
            <v>130</v>
          </cell>
          <cell r="F183">
            <v>0.25</v>
          </cell>
        </row>
        <row r="184">
          <cell r="A184">
            <v>179054</v>
          </cell>
          <cell r="B184" t="str">
            <v>17</v>
          </cell>
          <cell r="C184">
            <v>1</v>
          </cell>
          <cell r="D184" t="str">
            <v>Stylo bille Gel 0,7 PROGRESS    NOIR</v>
          </cell>
          <cell r="E184">
            <v>130</v>
          </cell>
          <cell r="F184">
            <v>0.25</v>
          </cell>
        </row>
        <row r="185">
          <cell r="A185">
            <v>179054</v>
          </cell>
          <cell r="B185" t="str">
            <v>19</v>
          </cell>
          <cell r="C185">
            <v>1</v>
          </cell>
          <cell r="D185" t="str">
            <v>Stylo bille Gel 0,7 PROGRESS    ROUGE</v>
          </cell>
          <cell r="E185">
            <v>130</v>
          </cell>
          <cell r="F185">
            <v>0.25</v>
          </cell>
        </row>
        <row r="186">
          <cell r="A186">
            <v>179054</v>
          </cell>
          <cell r="B186" t="str">
            <v>22</v>
          </cell>
          <cell r="C186">
            <v>1</v>
          </cell>
          <cell r="D186" t="str">
            <v>Stylo bille Gel 0,7 PROGRESS    VERT</v>
          </cell>
          <cell r="E186">
            <v>130</v>
          </cell>
          <cell r="F186">
            <v>0.25</v>
          </cell>
        </row>
        <row r="187">
          <cell r="A187">
            <v>172395</v>
          </cell>
          <cell r="B187" t="str">
            <v>50</v>
          </cell>
          <cell r="C187">
            <v>12</v>
          </cell>
          <cell r="D187" t="str">
            <v>Crayons à papier Writer HB    HB</v>
          </cell>
          <cell r="E187">
            <v>144</v>
          </cell>
          <cell r="F187">
            <v>0.65</v>
          </cell>
        </row>
        <row r="188">
          <cell r="A188">
            <v>178261</v>
          </cell>
          <cell r="C188">
            <v>12</v>
          </cell>
          <cell r="D188" t="str">
            <v>Crayons de couleur STABILO Greencolors  </v>
          </cell>
          <cell r="E188">
            <v>144</v>
          </cell>
          <cell r="F188">
            <v>1.9</v>
          </cell>
        </row>
        <row r="189">
          <cell r="A189">
            <v>173258</v>
          </cell>
          <cell r="B189" t="str">
            <v>06</v>
          </cell>
          <cell r="C189">
            <v>6</v>
          </cell>
          <cell r="D189" t="str">
            <v>Cartouches courtes Internationales    BLEU</v>
          </cell>
          <cell r="E189">
            <v>140</v>
          </cell>
          <cell r="F189">
            <v>0.37</v>
          </cell>
        </row>
        <row r="190">
          <cell r="A190">
            <v>173258</v>
          </cell>
          <cell r="B190" t="str">
            <v>17</v>
          </cell>
          <cell r="C190">
            <v>6</v>
          </cell>
          <cell r="D190" t="str">
            <v>Cartouches courtes Internationales    NOIR</v>
          </cell>
          <cell r="E190">
            <v>140</v>
          </cell>
          <cell r="F190">
            <v>0.37</v>
          </cell>
        </row>
        <row r="191">
          <cell r="A191">
            <v>174166</v>
          </cell>
          <cell r="B191" t="str">
            <v>06</v>
          </cell>
          <cell r="C191">
            <v>1</v>
          </cell>
          <cell r="D191" t="str">
            <v>Marqueur BIC Whiteboard Medium Junior 1741 - Pointe ogive    BLEU</v>
          </cell>
          <cell r="E191">
            <v>152</v>
          </cell>
          <cell r="F191">
            <v>0.53</v>
          </cell>
        </row>
        <row r="192">
          <cell r="A192">
            <v>174166</v>
          </cell>
          <cell r="B192" t="str">
            <v>17</v>
          </cell>
          <cell r="C192">
            <v>1</v>
          </cell>
          <cell r="D192" t="str">
            <v>Marqueur BIC Whiteboard Medium Junior 1741 - Pointe ogive    NOIR</v>
          </cell>
          <cell r="E192">
            <v>152</v>
          </cell>
          <cell r="F192">
            <v>0.53</v>
          </cell>
        </row>
        <row r="193">
          <cell r="A193">
            <v>174166</v>
          </cell>
          <cell r="B193" t="str">
            <v>19</v>
          </cell>
          <cell r="C193">
            <v>1</v>
          </cell>
          <cell r="D193" t="str">
            <v>Marqueur BIC Whiteboard Medium Junior 1741 - Pointe ogive    ROUGE</v>
          </cell>
          <cell r="E193">
            <v>152</v>
          </cell>
          <cell r="F193">
            <v>0.53</v>
          </cell>
        </row>
        <row r="194">
          <cell r="A194">
            <v>174166</v>
          </cell>
          <cell r="B194" t="str">
            <v>22</v>
          </cell>
          <cell r="C194">
            <v>1</v>
          </cell>
          <cell r="D194" t="str">
            <v>Marqueur BIC Whiteboard Medium Junior 1741 - Pointe ogive    VERT</v>
          </cell>
          <cell r="E194">
            <v>152</v>
          </cell>
          <cell r="F194">
            <v>0.53</v>
          </cell>
        </row>
        <row r="195">
          <cell r="A195">
            <v>174186</v>
          </cell>
          <cell r="B195" t="str">
            <v>06</v>
          </cell>
          <cell r="C195">
            <v>1</v>
          </cell>
          <cell r="D195" t="str">
            <v>Marqueur BIC Velleda 1751 - Pointe biseautée    BLEU</v>
          </cell>
          <cell r="E195">
            <v>153</v>
          </cell>
          <cell r="F195">
            <v>0.61</v>
          </cell>
        </row>
        <row r="196">
          <cell r="A196">
            <v>174186</v>
          </cell>
          <cell r="B196" t="str">
            <v>17</v>
          </cell>
          <cell r="C196">
            <v>1</v>
          </cell>
          <cell r="D196" t="str">
            <v>Marqueur BIC Velleda 1751 - Pointe biseautée    NOIR</v>
          </cell>
          <cell r="E196">
            <v>153</v>
          </cell>
          <cell r="F196">
            <v>0.61</v>
          </cell>
        </row>
        <row r="197">
          <cell r="A197">
            <v>174186</v>
          </cell>
          <cell r="B197" t="str">
            <v>19</v>
          </cell>
          <cell r="C197">
            <v>1</v>
          </cell>
          <cell r="D197" t="str">
            <v>Marqueur BIC Velleda 1751 - Pointe biseautée    ROUGE</v>
          </cell>
          <cell r="E197">
            <v>153</v>
          </cell>
          <cell r="F197">
            <v>0.61</v>
          </cell>
        </row>
        <row r="198">
          <cell r="A198">
            <v>174186</v>
          </cell>
          <cell r="B198" t="str">
            <v>22</v>
          </cell>
          <cell r="C198">
            <v>1</v>
          </cell>
          <cell r="D198" t="str">
            <v>Marqueur BIC Velleda 1751 - Pointe biseautée    VERT</v>
          </cell>
          <cell r="E198">
            <v>153</v>
          </cell>
          <cell r="F198">
            <v>0.61</v>
          </cell>
        </row>
        <row r="199">
          <cell r="A199">
            <v>174332</v>
          </cell>
          <cell r="B199" t="str">
            <v>06</v>
          </cell>
          <cell r="C199">
            <v>1</v>
          </cell>
          <cell r="D199" t="str">
            <v>Marqueur pour tableaux blancs PROGRESS - Pointe ogive    BLEU</v>
          </cell>
          <cell r="E199">
            <v>153</v>
          </cell>
          <cell r="F199">
            <v>0.23</v>
          </cell>
        </row>
        <row r="200">
          <cell r="A200">
            <v>174332</v>
          </cell>
          <cell r="B200" t="str">
            <v>17</v>
          </cell>
          <cell r="C200">
            <v>1</v>
          </cell>
          <cell r="D200" t="str">
            <v>Marqueur pour tableaux blancs PROGRESS - Pointe ogive    NOIR</v>
          </cell>
          <cell r="E200">
            <v>153</v>
          </cell>
          <cell r="F200">
            <v>0.23</v>
          </cell>
        </row>
        <row r="201">
          <cell r="A201">
            <v>174332</v>
          </cell>
          <cell r="B201" t="str">
            <v>19</v>
          </cell>
          <cell r="C201">
            <v>1</v>
          </cell>
          <cell r="D201" t="str">
            <v>Marqueur pour tableaux blancs PROGRESS - Pointe ogive    ROUGE</v>
          </cell>
          <cell r="E201">
            <v>153</v>
          </cell>
          <cell r="F201">
            <v>0.23</v>
          </cell>
        </row>
        <row r="202">
          <cell r="A202">
            <v>174332</v>
          </cell>
          <cell r="B202" t="str">
            <v>22</v>
          </cell>
          <cell r="C202">
            <v>1</v>
          </cell>
          <cell r="D202" t="str">
            <v>Marqueur pour tableaux blancs PROGRESS - Pointe ogive    VERT</v>
          </cell>
          <cell r="E202">
            <v>153</v>
          </cell>
          <cell r="F202">
            <v>0.23</v>
          </cell>
        </row>
        <row r="203">
          <cell r="A203">
            <v>174337</v>
          </cell>
          <cell r="B203" t="str">
            <v>06</v>
          </cell>
          <cell r="C203">
            <v>1</v>
          </cell>
          <cell r="D203" t="str">
            <v>Marqueur permanent PROGRESS - Pointe ogive    BLEU</v>
          </cell>
          <cell r="E203">
            <v>155</v>
          </cell>
          <cell r="F203">
            <v>0.17</v>
          </cell>
        </row>
        <row r="204">
          <cell r="A204">
            <v>174337</v>
          </cell>
          <cell r="B204" t="str">
            <v>17</v>
          </cell>
          <cell r="C204">
            <v>1</v>
          </cell>
          <cell r="D204" t="str">
            <v>Marqueur permanent PROGRESS - Pointe ogive    NOIR</v>
          </cell>
          <cell r="E204">
            <v>155</v>
          </cell>
          <cell r="F204">
            <v>0.17</v>
          </cell>
        </row>
        <row r="205">
          <cell r="A205">
            <v>174337</v>
          </cell>
          <cell r="B205" t="str">
            <v>19</v>
          </cell>
          <cell r="C205">
            <v>1</v>
          </cell>
          <cell r="D205" t="str">
            <v>Marqueur permanent PROGRESS - Pointe ogive    ROUGE</v>
          </cell>
          <cell r="E205">
            <v>155</v>
          </cell>
          <cell r="F205">
            <v>0.17</v>
          </cell>
        </row>
        <row r="206">
          <cell r="A206">
            <v>174337</v>
          </cell>
          <cell r="B206" t="str">
            <v>22</v>
          </cell>
          <cell r="C206">
            <v>1</v>
          </cell>
          <cell r="D206" t="str">
            <v>Marqueur permanent PROGRESS - Pointe ogive    VERT</v>
          </cell>
          <cell r="E206">
            <v>155</v>
          </cell>
          <cell r="F206">
            <v>0.17</v>
          </cell>
        </row>
        <row r="207">
          <cell r="A207">
            <v>174140</v>
          </cell>
          <cell r="C207">
            <v>1</v>
          </cell>
          <cell r="D207" t="str">
            <v>Marqueur PROGRESS pour tableaux papier - bleu  </v>
          </cell>
          <cell r="E207">
            <v>153</v>
          </cell>
          <cell r="F207">
            <v>0.2</v>
          </cell>
        </row>
        <row r="208">
          <cell r="A208">
            <v>174254</v>
          </cell>
          <cell r="B208" t="str">
            <v>06</v>
          </cell>
          <cell r="C208">
            <v>1</v>
          </cell>
          <cell r="D208" t="str">
            <v>Surligneur PROGRESS    BLEU</v>
          </cell>
          <cell r="E208">
            <v>148</v>
          </cell>
          <cell r="F208">
            <v>0.14</v>
          </cell>
        </row>
        <row r="209">
          <cell r="A209">
            <v>174254</v>
          </cell>
          <cell r="B209" t="str">
            <v>15</v>
          </cell>
          <cell r="C209">
            <v>1</v>
          </cell>
          <cell r="D209" t="str">
            <v>Surligneur PROGRESS    JAUNE</v>
          </cell>
          <cell r="E209">
            <v>148</v>
          </cell>
          <cell r="F209">
            <v>0.14</v>
          </cell>
        </row>
        <row r="210">
          <cell r="A210">
            <v>174254</v>
          </cell>
          <cell r="B210" t="str">
            <v>18</v>
          </cell>
          <cell r="C210">
            <v>1</v>
          </cell>
          <cell r="D210" t="str">
            <v>Surligneur PROGRESS    ORANGE</v>
          </cell>
          <cell r="E210">
            <v>148</v>
          </cell>
          <cell r="F210">
            <v>0.14</v>
          </cell>
        </row>
        <row r="211">
          <cell r="A211">
            <v>174254</v>
          </cell>
          <cell r="B211" t="str">
            <v>20</v>
          </cell>
          <cell r="C211">
            <v>1</v>
          </cell>
          <cell r="D211" t="str">
            <v>Surligneur PROGRESS    ROSE</v>
          </cell>
          <cell r="E211">
            <v>148</v>
          </cell>
          <cell r="F211">
            <v>0.14</v>
          </cell>
        </row>
        <row r="212">
          <cell r="A212">
            <v>174254</v>
          </cell>
          <cell r="B212" t="str">
            <v>22</v>
          </cell>
          <cell r="C212">
            <v>1</v>
          </cell>
          <cell r="D212" t="str">
            <v>Surligneur PROGRESS    VERT</v>
          </cell>
          <cell r="E212">
            <v>148</v>
          </cell>
          <cell r="F212">
            <v>0.14</v>
          </cell>
        </row>
        <row r="213">
          <cell r="A213">
            <v>142200</v>
          </cell>
          <cell r="C213">
            <v>1</v>
          </cell>
          <cell r="D213" t="str">
            <v>Feutre effaceur réécriveur REYNOLDS - 2 usages  </v>
          </cell>
          <cell r="E213">
            <v>158</v>
          </cell>
          <cell r="F213">
            <v>0.48</v>
          </cell>
        </row>
        <row r="214">
          <cell r="A214">
            <v>142214</v>
          </cell>
          <cell r="C214">
            <v>1</v>
          </cell>
          <cell r="D214" t="str">
            <v>Flacon correcteur à pinceau - 20 ml  </v>
          </cell>
          <cell r="E214">
            <v>159</v>
          </cell>
          <cell r="F214">
            <v>0.25</v>
          </cell>
        </row>
        <row r="215">
          <cell r="A215">
            <v>142237</v>
          </cell>
          <cell r="C215">
            <v>1</v>
          </cell>
          <cell r="D215" t="str">
            <v>Dévidoir PRITT Roller rechargeable - Largeur de bande 4,2 mm  </v>
          </cell>
          <cell r="E215">
            <v>161</v>
          </cell>
          <cell r="F215">
            <v>3.04</v>
          </cell>
        </row>
        <row r="216">
          <cell r="A216">
            <v>142238</v>
          </cell>
          <cell r="C216">
            <v>1</v>
          </cell>
          <cell r="D216" t="str">
            <v>Recharge PRITT Roller rechargeable - 4,2 mm  </v>
          </cell>
          <cell r="E216">
            <v>161</v>
          </cell>
          <cell r="F216">
            <v>1.9</v>
          </cell>
        </row>
        <row r="217">
          <cell r="A217">
            <v>178201</v>
          </cell>
          <cell r="C217">
            <v>1</v>
          </cell>
          <cell r="D217" t="str">
            <v>Taille-crayon en acier inoxydable/aluminium - 1 usage  </v>
          </cell>
          <cell r="E217">
            <v>144</v>
          </cell>
          <cell r="F217">
            <v>0.08</v>
          </cell>
        </row>
        <row r="218">
          <cell r="A218">
            <v>178202</v>
          </cell>
          <cell r="C218">
            <v>1</v>
          </cell>
          <cell r="D218" t="str">
            <v>Taille-crayon en acier inoxydable/aluminium - 2 usages  </v>
          </cell>
          <cell r="E218">
            <v>144</v>
          </cell>
          <cell r="F218">
            <v>0.16</v>
          </cell>
        </row>
        <row r="219">
          <cell r="A219">
            <v>136153</v>
          </cell>
          <cell r="C219">
            <v>1</v>
          </cell>
          <cell r="D219" t="str">
            <v>Perforateur 2 trous PROGRESS - 10 feuilles  </v>
          </cell>
          <cell r="E219">
            <v>187</v>
          </cell>
          <cell r="F219">
            <v>0.98</v>
          </cell>
        </row>
        <row r="220">
          <cell r="A220">
            <v>136157</v>
          </cell>
          <cell r="C220">
            <v>1</v>
          </cell>
          <cell r="D220" t="str">
            <v>Perforateur 4 trous PROGRESS  </v>
          </cell>
          <cell r="E220">
            <v>186</v>
          </cell>
          <cell r="F220">
            <v>4.25</v>
          </cell>
        </row>
        <row r="221">
          <cell r="A221">
            <v>237024</v>
          </cell>
          <cell r="B221" t="str">
            <v>06</v>
          </cell>
          <cell r="C221">
            <v>1</v>
          </cell>
          <cell r="D221" t="str">
            <v>Pot à crayons    BLEU</v>
          </cell>
          <cell r="E221">
            <v>314</v>
          </cell>
          <cell r="F221">
            <v>0.56</v>
          </cell>
        </row>
        <row r="222">
          <cell r="A222">
            <v>237024</v>
          </cell>
          <cell r="B222" t="str">
            <v>13</v>
          </cell>
          <cell r="C222">
            <v>1</v>
          </cell>
          <cell r="D222" t="str">
            <v>Pot à crayons    INCOLORE</v>
          </cell>
          <cell r="E222">
            <v>314</v>
          </cell>
          <cell r="F222">
            <v>0.56</v>
          </cell>
        </row>
        <row r="223">
          <cell r="A223">
            <v>237024</v>
          </cell>
          <cell r="B223" t="str">
            <v>17</v>
          </cell>
          <cell r="C223">
            <v>1</v>
          </cell>
          <cell r="D223" t="str">
            <v>Pot à crayons    NOIR</v>
          </cell>
          <cell r="E223">
            <v>314</v>
          </cell>
          <cell r="F223">
            <v>0.56</v>
          </cell>
        </row>
        <row r="224">
          <cell r="A224">
            <v>157087</v>
          </cell>
          <cell r="C224">
            <v>100</v>
          </cell>
          <cell r="D224" t="str">
            <v>Punaises baïonnette N°2 - Ø 10 mm  </v>
          </cell>
          <cell r="E224">
            <v>178</v>
          </cell>
          <cell r="F224">
            <v>0.3</v>
          </cell>
        </row>
        <row r="225">
          <cell r="A225">
            <v>110115</v>
          </cell>
          <cell r="C225">
            <v>1</v>
          </cell>
          <cell r="D225" t="str">
            <v>Etui de pâte adhésive PATAFIX - jaune  </v>
          </cell>
          <cell r="E225">
            <v>169</v>
          </cell>
          <cell r="F225">
            <v>1.64</v>
          </cell>
        </row>
        <row r="226">
          <cell r="A226">
            <v>130337</v>
          </cell>
          <cell r="C226">
            <v>100</v>
          </cell>
          <cell r="D226" t="str">
            <v>Trombones acier galvanisé 32 mm  </v>
          </cell>
          <cell r="E226">
            <v>177</v>
          </cell>
          <cell r="F226">
            <v>0.17</v>
          </cell>
        </row>
        <row r="227">
          <cell r="A227">
            <v>296001</v>
          </cell>
          <cell r="B227" t="str">
            <v>15</v>
          </cell>
          <cell r="C227">
            <v>1</v>
          </cell>
          <cell r="D227" t="str">
            <v>Bloc Notes repositionnables PROGRESS 7,6 x 7,6 cm    JAUNE</v>
          </cell>
          <cell r="E227">
            <v>102</v>
          </cell>
          <cell r="F227">
            <v>0.11</v>
          </cell>
        </row>
        <row r="228">
          <cell r="A228">
            <v>296017</v>
          </cell>
          <cell r="C228">
            <v>1</v>
          </cell>
          <cell r="D228" t="str">
            <v>Bloc Notes repositionnables recyclés PROGRESS 7,6 x 7,6 cm  </v>
          </cell>
          <cell r="E228">
            <v>103</v>
          </cell>
          <cell r="F228">
            <v>0.18</v>
          </cell>
        </row>
        <row r="229">
          <cell r="A229">
            <v>296000</v>
          </cell>
          <cell r="B229" t="str">
            <v>15</v>
          </cell>
          <cell r="C229">
            <v>12</v>
          </cell>
          <cell r="D229" t="str">
            <v>Blocs Notes repositionnables PROGRESS 3,8 x 5,1 cm    JAUNE</v>
          </cell>
          <cell r="E229">
            <v>102</v>
          </cell>
          <cell r="F229">
            <v>0.72</v>
          </cell>
        </row>
        <row r="230">
          <cell r="A230">
            <v>296016</v>
          </cell>
          <cell r="C230">
            <v>12</v>
          </cell>
          <cell r="D230" t="str">
            <v>Blocs Notes repositionnables recyclés  PROGRESS 3,8 x 5,1cm  </v>
          </cell>
          <cell r="E230">
            <v>103</v>
          </cell>
          <cell r="F230">
            <v>1.08</v>
          </cell>
        </row>
        <row r="231">
          <cell r="A231">
            <v>112056</v>
          </cell>
          <cell r="C231">
            <v>1</v>
          </cell>
          <cell r="D231" t="str">
            <v>Bâton de colle PROGRESS - 10g  </v>
          </cell>
          <cell r="E231">
            <v>171</v>
          </cell>
          <cell r="F231">
            <v>0.16</v>
          </cell>
        </row>
        <row r="232">
          <cell r="A232">
            <v>112057</v>
          </cell>
          <cell r="C232">
            <v>1</v>
          </cell>
          <cell r="D232" t="str">
            <v>Bâton de colle PROGRESS - 20g  </v>
          </cell>
          <cell r="E232">
            <v>171</v>
          </cell>
          <cell r="F232">
            <v>0.23</v>
          </cell>
        </row>
        <row r="233">
          <cell r="A233">
            <v>112044</v>
          </cell>
          <cell r="C233">
            <v>1</v>
          </cell>
          <cell r="D233" t="str">
            <v>Tube de colle universelle PROGRESS - 30 ml  </v>
          </cell>
          <cell r="E233">
            <v>170</v>
          </cell>
          <cell r="F233">
            <v>0.33</v>
          </cell>
        </row>
        <row r="234">
          <cell r="A234">
            <v>110044</v>
          </cell>
          <cell r="C234">
            <v>1</v>
          </cell>
          <cell r="D234" t="str">
            <v>Adhésif transparent économique - 33 m x 19 mm  </v>
          </cell>
          <cell r="E234">
            <v>164</v>
          </cell>
          <cell r="F234">
            <v>0.17</v>
          </cell>
        </row>
        <row r="235">
          <cell r="A235">
            <v>182009</v>
          </cell>
          <cell r="C235">
            <v>1</v>
          </cell>
          <cell r="D235" t="str">
            <v>Compas Stop System  </v>
          </cell>
          <cell r="E235">
            <v>177</v>
          </cell>
          <cell r="F235">
            <v>1.64</v>
          </cell>
        </row>
        <row r="236">
          <cell r="A236">
            <v>182876</v>
          </cell>
          <cell r="C236">
            <v>1</v>
          </cell>
          <cell r="D236" t="str">
            <v>Règle de bureau simple PROGRESS - 30 cm  </v>
          </cell>
          <cell r="E236">
            <v>176</v>
          </cell>
          <cell r="F236">
            <v>0.17</v>
          </cell>
        </row>
        <row r="237">
          <cell r="A237">
            <v>182803</v>
          </cell>
          <cell r="C237">
            <v>1</v>
          </cell>
          <cell r="D237" t="str">
            <v>Régle de bureau simple PROGRESS - 20 cm  </v>
          </cell>
          <cell r="E237">
            <v>176</v>
          </cell>
          <cell r="F237">
            <v>0.11</v>
          </cell>
        </row>
        <row r="238">
          <cell r="A238">
            <v>183605</v>
          </cell>
          <cell r="C238">
            <v>1</v>
          </cell>
          <cell r="D238" t="str">
            <v>Equerre géométrique avec hypothénuse 45°  </v>
          </cell>
          <cell r="E238">
            <v>176</v>
          </cell>
          <cell r="F238">
            <v>0.77</v>
          </cell>
        </row>
        <row r="239">
          <cell r="A239">
            <v>162258</v>
          </cell>
          <cell r="C239">
            <v>1</v>
          </cell>
          <cell r="D239" t="str">
            <v>Ciseaux de poche bouts ronds - 13 cm  </v>
          </cell>
          <cell r="E239">
            <v>172</v>
          </cell>
          <cell r="F239">
            <v>0.9</v>
          </cell>
        </row>
        <row r="240">
          <cell r="A240">
            <v>162282</v>
          </cell>
          <cell r="C240">
            <v>1</v>
          </cell>
          <cell r="D240" t="str">
            <v>Paire de ciseaux de bureau bouts ronds - 17 cm  </v>
          </cell>
          <cell r="E240">
            <v>174</v>
          </cell>
          <cell r="F240">
            <v>1.35</v>
          </cell>
        </row>
        <row r="241">
          <cell r="A241">
            <v>172337</v>
          </cell>
          <cell r="C241">
            <v>100</v>
          </cell>
          <cell r="D241" t="str">
            <v>Craies enrobées blanches pour tableau noir  </v>
          </cell>
          <cell r="E241">
            <v>156</v>
          </cell>
          <cell r="F241">
            <v>2.76</v>
          </cell>
        </row>
        <row r="242">
          <cell r="A242">
            <v>172338</v>
          </cell>
          <cell r="C242">
            <v>100</v>
          </cell>
          <cell r="D242" t="str">
            <v>Craies enrobées pour tableau noir - coloris assortis  </v>
          </cell>
          <cell r="E242">
            <v>156</v>
          </cell>
          <cell r="F242">
            <v>4.99</v>
          </cell>
        </row>
        <row r="243">
          <cell r="A243">
            <v>223554</v>
          </cell>
          <cell r="C243">
            <v>500</v>
          </cell>
          <cell r="D243" t="str">
            <v>Enveloppes autocollantes 114x162 mm  </v>
          </cell>
          <cell r="E243">
            <v>76</v>
          </cell>
          <cell r="F243">
            <v>6.16</v>
          </cell>
        </row>
        <row r="244">
          <cell r="A244">
            <v>223561</v>
          </cell>
          <cell r="C244">
            <v>500</v>
          </cell>
          <cell r="D244" t="str">
            <v>Enveloppes autocollantes 110x220 mm sans fenêtre  </v>
          </cell>
          <cell r="E244">
            <v>76</v>
          </cell>
          <cell r="F244">
            <v>6.16</v>
          </cell>
        </row>
        <row r="245">
          <cell r="A245">
            <v>223521</v>
          </cell>
          <cell r="C245">
            <v>500</v>
          </cell>
          <cell r="D245" t="str">
            <v>Enveloppes autocollantes 110x220 mm avec fenêtre 45x100 mm  </v>
          </cell>
          <cell r="E245">
            <v>76</v>
          </cell>
          <cell r="F245">
            <v>6.92</v>
          </cell>
        </row>
        <row r="246">
          <cell r="A246">
            <v>223633</v>
          </cell>
          <cell r="C246">
            <v>500</v>
          </cell>
          <cell r="D246" t="str">
            <v>Pochettes autocollantes 162x229 mm  </v>
          </cell>
          <cell r="E246">
            <v>81</v>
          </cell>
          <cell r="F246">
            <v>8.84</v>
          </cell>
        </row>
        <row r="247">
          <cell r="A247">
            <v>223588</v>
          </cell>
          <cell r="C247">
            <v>250</v>
          </cell>
          <cell r="D247" t="str">
            <v>Pochettes autocollantes 260x330 mm  </v>
          </cell>
          <cell r="E247">
            <v>81</v>
          </cell>
          <cell r="F247">
            <v>10.48</v>
          </cell>
        </row>
        <row r="248">
          <cell r="A248">
            <v>223635</v>
          </cell>
          <cell r="C248">
            <v>250</v>
          </cell>
          <cell r="D248" t="str">
            <v>Pochettes autocollantes 229x324 mm  </v>
          </cell>
          <cell r="E248">
            <v>81</v>
          </cell>
          <cell r="F248">
            <v>7.39</v>
          </cell>
        </row>
        <row r="249">
          <cell r="A249">
            <v>223563</v>
          </cell>
          <cell r="C249">
            <v>500</v>
          </cell>
          <cell r="D249" t="str">
            <v>Enveloppes bande siliconée 110x220 mm sans fenêtre  </v>
          </cell>
          <cell r="E249">
            <v>76</v>
          </cell>
          <cell r="F249">
            <v>6.63</v>
          </cell>
        </row>
        <row r="250">
          <cell r="A250">
            <v>223630</v>
          </cell>
          <cell r="C250">
            <v>500</v>
          </cell>
          <cell r="D250" t="str">
            <v>Pochettes économiques bande siliconée 162x229 mm  </v>
          </cell>
          <cell r="E250">
            <v>81</v>
          </cell>
          <cell r="F250">
            <v>9.22</v>
          </cell>
        </row>
        <row r="251">
          <cell r="A251">
            <v>223632</v>
          </cell>
          <cell r="C251">
            <v>250</v>
          </cell>
          <cell r="D251" t="str">
            <v>Pochettes bande siliconée 229x324 mm  </v>
          </cell>
          <cell r="E251">
            <v>81</v>
          </cell>
          <cell r="F251">
            <v>7.7</v>
          </cell>
        </row>
        <row r="252">
          <cell r="A252">
            <v>223727</v>
          </cell>
          <cell r="C252">
            <v>500</v>
          </cell>
          <cell r="D252" t="str">
            <v>Enveloppes 75g bande siliconée 110x220 mm  </v>
          </cell>
          <cell r="E252">
            <v>77</v>
          </cell>
          <cell r="F252">
            <v>7.42</v>
          </cell>
        </row>
        <row r="253">
          <cell r="A253">
            <v>223006</v>
          </cell>
          <cell r="C253">
            <v>500</v>
          </cell>
          <cell r="D253" t="str">
            <v>Enveloppes recyclées 80g autocollantes 110x220 mm  </v>
          </cell>
          <cell r="E253">
            <v>77</v>
          </cell>
          <cell r="F253">
            <v>10.06</v>
          </cell>
        </row>
        <row r="254">
          <cell r="A254">
            <v>246342</v>
          </cell>
          <cell r="C254">
            <v>1</v>
          </cell>
          <cell r="D254" t="str">
            <v>Boîte de 1400 étiquettes coins ronds L99,1 x H38,1 mm  </v>
          </cell>
          <cell r="E254">
            <v>88</v>
          </cell>
          <cell r="F254">
            <v>3.89</v>
          </cell>
        </row>
        <row r="255">
          <cell r="A255">
            <v>246343</v>
          </cell>
          <cell r="C255">
            <v>1</v>
          </cell>
          <cell r="D255" t="str">
            <v>Boîte de 800 étiquettes coins ronds L99,1 x H67,7 mm  </v>
          </cell>
          <cell r="E255">
            <v>88</v>
          </cell>
          <cell r="F255">
            <v>3.89</v>
          </cell>
        </row>
        <row r="256">
          <cell r="A256">
            <v>494161</v>
          </cell>
          <cell r="C256">
            <v>1</v>
          </cell>
          <cell r="D256" t="str">
            <v>Clé USB EMTEC C250 2 Go  </v>
          </cell>
          <cell r="E256">
            <v>0</v>
          </cell>
          <cell r="F256">
            <v>7.91</v>
          </cell>
        </row>
        <row r="257">
          <cell r="A257">
            <v>494160</v>
          </cell>
          <cell r="C257">
            <v>1</v>
          </cell>
          <cell r="D257" t="str">
            <v>Clé USB EMTEC C250 4 Go  </v>
          </cell>
          <cell r="E257">
            <v>0</v>
          </cell>
          <cell r="F257">
            <v>9.7</v>
          </cell>
        </row>
        <row r="258">
          <cell r="A258">
            <v>494164</v>
          </cell>
          <cell r="C258">
            <v>1</v>
          </cell>
          <cell r="D258" t="str">
            <v>Clé USB EMTEC C250 8 Go  </v>
          </cell>
          <cell r="E258">
            <v>0</v>
          </cell>
          <cell r="F258">
            <v>17.13</v>
          </cell>
        </row>
        <row r="259">
          <cell r="A259">
            <v>494174</v>
          </cell>
          <cell r="C259">
            <v>1</v>
          </cell>
          <cell r="D259" t="str">
            <v>Clé USB EMTEC C250 16 Go  </v>
          </cell>
          <cell r="E259">
            <v>0</v>
          </cell>
          <cell r="F259">
            <v>32.03</v>
          </cell>
        </row>
        <row r="260">
          <cell r="A260">
            <v>494178</v>
          </cell>
          <cell r="C260">
            <v>1</v>
          </cell>
          <cell r="D260" t="str">
            <v>Clé USB EMTEC C250 32 Go  </v>
          </cell>
          <cell r="E260">
            <v>0</v>
          </cell>
          <cell r="F260">
            <v>56.48</v>
          </cell>
        </row>
        <row r="261">
          <cell r="A261">
            <v>174241</v>
          </cell>
          <cell r="B261" t="str">
            <v>06</v>
          </cell>
          <cell r="C261">
            <v>1</v>
          </cell>
          <cell r="D261" t="str">
            <v>Feutre PROGRESS - Ecriture fine    BLEU</v>
          </cell>
          <cell r="E261">
            <v>142</v>
          </cell>
          <cell r="F261">
            <v>0.16</v>
          </cell>
        </row>
        <row r="262">
          <cell r="A262">
            <v>174241</v>
          </cell>
          <cell r="B262" t="str">
            <v>17</v>
          </cell>
          <cell r="C262">
            <v>1</v>
          </cell>
          <cell r="D262" t="str">
            <v>Feutre PROGRESS - Ecriture fine    NOIR</v>
          </cell>
          <cell r="E262">
            <v>142</v>
          </cell>
          <cell r="F262">
            <v>0.16</v>
          </cell>
        </row>
        <row r="263">
          <cell r="A263">
            <v>174241</v>
          </cell>
          <cell r="B263" t="str">
            <v>19</v>
          </cell>
          <cell r="C263">
            <v>1</v>
          </cell>
          <cell r="D263" t="str">
            <v>Feutre PROGRESS - Ecriture fine    ROUGE</v>
          </cell>
          <cell r="E263">
            <v>142</v>
          </cell>
          <cell r="F263">
            <v>0.16</v>
          </cell>
        </row>
        <row r="264">
          <cell r="A264">
            <v>174241</v>
          </cell>
          <cell r="B264" t="str">
            <v>22</v>
          </cell>
          <cell r="C264">
            <v>1</v>
          </cell>
          <cell r="D264" t="str">
            <v>Feutre PROGRESS - Ecriture fine    VERT</v>
          </cell>
          <cell r="E264">
            <v>142</v>
          </cell>
          <cell r="F264">
            <v>0.16</v>
          </cell>
        </row>
        <row r="265">
          <cell r="A265">
            <v>158133</v>
          </cell>
          <cell r="C265">
            <v>1</v>
          </cell>
          <cell r="D265" t="str">
            <v>Brosse PROGRESS  </v>
          </cell>
          <cell r="E265">
            <v>276</v>
          </cell>
          <cell r="F265">
            <v>14.36</v>
          </cell>
        </row>
        <row r="266">
          <cell r="A266">
            <v>142244</v>
          </cell>
          <cell r="C266">
            <v>1</v>
          </cell>
          <cell r="D266" t="str">
            <v>Roller de correction PROGRESS - Largeur de bande 5 mm  </v>
          </cell>
          <cell r="E266">
            <v>161</v>
          </cell>
          <cell r="F266">
            <v>0.32</v>
          </cell>
        </row>
        <row r="267">
          <cell r="A267">
            <v>246341</v>
          </cell>
          <cell r="C267">
            <v>1</v>
          </cell>
          <cell r="D267" t="str">
            <v>Boîte de 1600 étiquettes coins ronds L99,1 x H33,9 mm  </v>
          </cell>
          <cell r="E267">
            <v>88</v>
          </cell>
          <cell r="F267">
            <v>4.13</v>
          </cell>
        </row>
        <row r="268">
          <cell r="A268">
            <v>174511</v>
          </cell>
          <cell r="C268">
            <v>1</v>
          </cell>
          <cell r="D268" t="str">
            <v>Marqueur PILOT V-Board Master Begreen - Pointe ogive - bleu  </v>
          </cell>
          <cell r="E268">
            <v>152</v>
          </cell>
          <cell r="F268">
            <v>1.16</v>
          </cell>
        </row>
        <row r="269">
          <cell r="A269">
            <v>174512</v>
          </cell>
          <cell r="C269">
            <v>1</v>
          </cell>
          <cell r="D269" t="str">
            <v>Marqueur PILOT V-Board Master Begreen - Pointe ogive - noir  </v>
          </cell>
          <cell r="E269">
            <v>152</v>
          </cell>
          <cell r="F269">
            <v>1.16</v>
          </cell>
        </row>
        <row r="270">
          <cell r="A270">
            <v>174513</v>
          </cell>
          <cell r="C270">
            <v>1</v>
          </cell>
          <cell r="D270" t="str">
            <v>Marqueur PILOT V-Board Master Begreen - Pointe ogive - rouge  </v>
          </cell>
          <cell r="E270">
            <v>152</v>
          </cell>
          <cell r="F270">
            <v>1.16</v>
          </cell>
        </row>
        <row r="271">
          <cell r="A271">
            <v>174515</v>
          </cell>
          <cell r="C271">
            <v>1</v>
          </cell>
          <cell r="D271" t="str">
            <v>Recharge pour PILOT V-Board Master Begreen - Pointe ogive - bleu  </v>
          </cell>
          <cell r="E271">
            <v>152</v>
          </cell>
          <cell r="F271">
            <v>0.8</v>
          </cell>
        </row>
        <row r="272">
          <cell r="A272">
            <v>174516</v>
          </cell>
          <cell r="C272">
            <v>1</v>
          </cell>
          <cell r="D272" t="str">
            <v>Recharge pour PILOT V-Board Master Begreen - Pointe ogive - noir  </v>
          </cell>
          <cell r="E272">
            <v>152</v>
          </cell>
          <cell r="F272">
            <v>0.8</v>
          </cell>
        </row>
        <row r="273">
          <cell r="A273">
            <v>174517</v>
          </cell>
          <cell r="C273">
            <v>1</v>
          </cell>
          <cell r="D273" t="str">
            <v>Recharge pour PILOT V-Board Master Begreen - Pointe ogive - rouge  </v>
          </cell>
          <cell r="E273">
            <v>152</v>
          </cell>
          <cell r="F273">
            <v>0.8</v>
          </cell>
        </row>
        <row r="274">
          <cell r="A274">
            <v>172482</v>
          </cell>
          <cell r="C274">
            <v>1</v>
          </cell>
          <cell r="D274" t="str">
            <v>Stylo bille gel PILOT G1 grip 0.7 mm - bleu  </v>
          </cell>
          <cell r="E274">
            <v>130</v>
          </cell>
          <cell r="F274">
            <v>0.86</v>
          </cell>
        </row>
        <row r="275">
          <cell r="A275">
            <v>172483</v>
          </cell>
          <cell r="C275">
            <v>1</v>
          </cell>
          <cell r="D275" t="str">
            <v>Stylo bille gel PILOT G1 grip 0.7 mm - noir  </v>
          </cell>
          <cell r="E275">
            <v>130</v>
          </cell>
          <cell r="F275">
            <v>0.86</v>
          </cell>
        </row>
        <row r="276">
          <cell r="A276">
            <v>172484</v>
          </cell>
          <cell r="C276">
            <v>1</v>
          </cell>
          <cell r="D276" t="str">
            <v>Stylo bille gel PILOT G1 grip 0.7 mm -rouge  </v>
          </cell>
          <cell r="E276">
            <v>130</v>
          </cell>
          <cell r="F276">
            <v>0.86</v>
          </cell>
        </row>
        <row r="277">
          <cell r="A277">
            <v>294910</v>
          </cell>
          <cell r="C277">
            <v>5</v>
          </cell>
          <cell r="D277" t="str">
            <v>Ramettes papier blanc GREEN 70 A3 - 70g  </v>
          </cell>
          <cell r="E277">
            <v>55</v>
          </cell>
          <cell r="F277">
            <v>25.81</v>
          </cell>
        </row>
        <row r="278">
          <cell r="A278">
            <v>174193</v>
          </cell>
          <cell r="B278" t="str">
            <v>06</v>
          </cell>
          <cell r="C278">
            <v>1</v>
          </cell>
          <cell r="D278" t="str">
            <v>Marqueurs PENTEL Maxiflo - Pointe ogive    BLEU</v>
          </cell>
          <cell r="E278">
            <v>152</v>
          </cell>
          <cell r="F278">
            <v>1.18</v>
          </cell>
        </row>
        <row r="279">
          <cell r="A279">
            <v>174193</v>
          </cell>
          <cell r="B279" t="str">
            <v>17</v>
          </cell>
          <cell r="C279">
            <v>1</v>
          </cell>
          <cell r="D279" t="str">
            <v>Marqueurs PENTEL Maxiflo - Pointe ogive    NOIR</v>
          </cell>
          <cell r="E279">
            <v>152</v>
          </cell>
          <cell r="F279">
            <v>0</v>
          </cell>
        </row>
        <row r="280">
          <cell r="A280">
            <v>174193</v>
          </cell>
          <cell r="B280" t="str">
            <v>19</v>
          </cell>
          <cell r="C280">
            <v>1</v>
          </cell>
          <cell r="D280" t="str">
            <v>Marqueurs PENTEL Maxiflo - Pointe ogive    ROUGE</v>
          </cell>
          <cell r="E280">
            <v>152</v>
          </cell>
          <cell r="F280">
            <v>0</v>
          </cell>
        </row>
        <row r="281">
          <cell r="A281">
            <v>174193</v>
          </cell>
          <cell r="B281" t="str">
            <v>22</v>
          </cell>
          <cell r="C281">
            <v>1</v>
          </cell>
          <cell r="D281" t="str">
            <v>Marqueurs PENTEL Maxiflo - Pointe ogive    VERT</v>
          </cell>
          <cell r="E281">
            <v>152</v>
          </cell>
          <cell r="F281">
            <v>0</v>
          </cell>
        </row>
        <row r="282">
          <cell r="A282">
            <v>174194</v>
          </cell>
          <cell r="C282">
            <v>4</v>
          </cell>
          <cell r="D282" t="str">
            <v>Marqueurs PENTEL Maxiflo - Pointe ogive  </v>
          </cell>
          <cell r="E282">
            <v>152</v>
          </cell>
          <cell r="F282">
            <v>5.41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euil1"/>
      <sheetName val="A"/>
    </sheetNames>
    <sheetDataSet>
      <sheetData sheetId="1">
        <row r="1">
          <cell r="A1" t="str">
            <v>Produit</v>
          </cell>
          <cell r="B1" t="str">
            <v>Nuance</v>
          </cell>
          <cell r="C1" t="str">
            <v>Unité</v>
          </cell>
          <cell r="D1" t="str">
            <v>Libellé produit     / OFFRE   N°(644154)</v>
          </cell>
          <cell r="E1" t="str">
            <v>Page</v>
          </cell>
          <cell r="F1" t="str">
            <v>TTC</v>
          </cell>
        </row>
        <row r="2">
          <cell r="A2">
            <v>294760</v>
          </cell>
          <cell r="C2">
            <v>5</v>
          </cell>
          <cell r="D2" t="str">
            <v>Ramettes de papier blanc GREEN 75  A4 - 75g  </v>
          </cell>
          <cell r="E2">
            <v>55</v>
          </cell>
          <cell r="F2">
            <v>13.22</v>
          </cell>
        </row>
        <row r="3">
          <cell r="A3">
            <v>294800</v>
          </cell>
          <cell r="C3">
            <v>5</v>
          </cell>
          <cell r="D3" t="str">
            <v>Ramettes de papier blanc PRIMO A4 - 80g  </v>
          </cell>
          <cell r="E3">
            <v>57</v>
          </cell>
          <cell r="F3">
            <v>12.2</v>
          </cell>
        </row>
        <row r="4">
          <cell r="A4">
            <v>294828</v>
          </cell>
          <cell r="C4">
            <v>5</v>
          </cell>
          <cell r="D4" t="str">
            <v>Ramettes de papier blanc 500 feuilles A4 - 80g  </v>
          </cell>
          <cell r="E4">
            <v>0</v>
          </cell>
          <cell r="F4">
            <v>11.84</v>
          </cell>
        </row>
        <row r="5">
          <cell r="A5">
            <v>294907</v>
          </cell>
          <cell r="C5">
            <v>5</v>
          </cell>
          <cell r="D5" t="str">
            <v>Ramettes de papier blanc GREEN 70 A4 -70g  </v>
          </cell>
          <cell r="E5">
            <v>55</v>
          </cell>
          <cell r="F5">
            <v>12.14</v>
          </cell>
        </row>
        <row r="6">
          <cell r="A6">
            <v>294901</v>
          </cell>
          <cell r="C6">
            <v>5</v>
          </cell>
          <cell r="D6" t="str">
            <v>Ramettes de papier blanc GREEN RecycléA4 - 80g  </v>
          </cell>
          <cell r="E6">
            <v>54</v>
          </cell>
          <cell r="F6">
            <v>15.91</v>
          </cell>
        </row>
        <row r="7">
          <cell r="A7">
            <v>294608</v>
          </cell>
          <cell r="B7" t="str">
            <v>06</v>
          </cell>
          <cell r="C7">
            <v>1</v>
          </cell>
          <cell r="D7" t="str">
            <v>Ramette de papier Executive Colors A4 - 80 g - pastels    BLEU</v>
          </cell>
          <cell r="E7">
            <v>65</v>
          </cell>
          <cell r="F7">
            <v>3.68</v>
          </cell>
        </row>
        <row r="8">
          <cell r="A8">
            <v>294608</v>
          </cell>
          <cell r="B8" t="str">
            <v>15</v>
          </cell>
          <cell r="C8">
            <v>1</v>
          </cell>
          <cell r="D8" t="str">
            <v>Ramette de papier Executive Colors A4 - 80 g - pastels    JAUNE</v>
          </cell>
          <cell r="E8">
            <v>65</v>
          </cell>
          <cell r="F8">
            <v>3.68</v>
          </cell>
        </row>
        <row r="9">
          <cell r="A9">
            <v>294608</v>
          </cell>
          <cell r="B9" t="str">
            <v>20</v>
          </cell>
          <cell r="C9">
            <v>1</v>
          </cell>
          <cell r="D9" t="str">
            <v>Ramette de papier Executive Colors A4 - 80 g - pastels    ROSE</v>
          </cell>
          <cell r="E9">
            <v>65</v>
          </cell>
          <cell r="F9">
            <v>3.68</v>
          </cell>
        </row>
        <row r="10">
          <cell r="A10">
            <v>294608</v>
          </cell>
          <cell r="B10" t="str">
            <v>21</v>
          </cell>
          <cell r="C10">
            <v>1</v>
          </cell>
          <cell r="D10" t="str">
            <v>Ramette de papier Executive Colors A4 - 80 g - pastels    SAUMON</v>
          </cell>
          <cell r="E10">
            <v>65</v>
          </cell>
          <cell r="F10">
            <v>3.68</v>
          </cell>
        </row>
        <row r="11">
          <cell r="A11">
            <v>294608</v>
          </cell>
          <cell r="B11" t="str">
            <v>22</v>
          </cell>
          <cell r="C11">
            <v>1</v>
          </cell>
          <cell r="D11" t="str">
            <v>Ramette de papier Executive Colors A4 - 80 g - pastels    VERT</v>
          </cell>
          <cell r="E11">
            <v>65</v>
          </cell>
          <cell r="F11">
            <v>3.68</v>
          </cell>
        </row>
        <row r="12">
          <cell r="A12">
            <v>294625</v>
          </cell>
          <cell r="B12" t="str">
            <v>11</v>
          </cell>
          <cell r="C12">
            <v>1</v>
          </cell>
          <cell r="D12" t="str">
            <v>Ramette de papier Trophée A4 - 80 g - couleurs vives    GRIS</v>
          </cell>
          <cell r="E12">
            <v>65</v>
          </cell>
          <cell r="F12">
            <v>4.19</v>
          </cell>
        </row>
        <row r="13">
          <cell r="A13">
            <v>294625</v>
          </cell>
          <cell r="B13" t="str">
            <v>16</v>
          </cell>
          <cell r="C13">
            <v>1</v>
          </cell>
          <cell r="D13" t="str">
            <v>Ramette de papier Trophée A4 - 80 g - couleurs vives    MARRON</v>
          </cell>
          <cell r="E13">
            <v>65</v>
          </cell>
          <cell r="F13">
            <v>4.19</v>
          </cell>
        </row>
        <row r="14">
          <cell r="A14">
            <v>294625</v>
          </cell>
          <cell r="B14" t="str">
            <v>18</v>
          </cell>
          <cell r="C14">
            <v>1</v>
          </cell>
          <cell r="D14" t="str">
            <v>Ramette de papier Trophée A4 - 80 g - couleurs vives    ORANGE</v>
          </cell>
          <cell r="E14">
            <v>65</v>
          </cell>
          <cell r="F14">
            <v>4.19</v>
          </cell>
        </row>
        <row r="15">
          <cell r="A15">
            <v>294625</v>
          </cell>
          <cell r="B15" t="str">
            <v>22</v>
          </cell>
          <cell r="C15">
            <v>1</v>
          </cell>
          <cell r="D15" t="str">
            <v>Ramette de papier Trophée A4 - 80 g - couleurs vives    VERT</v>
          </cell>
          <cell r="E15">
            <v>65</v>
          </cell>
          <cell r="F15">
            <v>4.19</v>
          </cell>
        </row>
        <row r="16">
          <cell r="A16">
            <v>294625</v>
          </cell>
          <cell r="B16" t="str">
            <v>25</v>
          </cell>
          <cell r="C16">
            <v>1</v>
          </cell>
          <cell r="D16" t="str">
            <v>Ramette de papier Trophée A4 - 80 g - couleurs vives    VIOLET</v>
          </cell>
          <cell r="E16">
            <v>65</v>
          </cell>
          <cell r="F16">
            <v>4.19</v>
          </cell>
        </row>
        <row r="17">
          <cell r="A17">
            <v>294865</v>
          </cell>
          <cell r="B17" t="str">
            <v>06</v>
          </cell>
          <cell r="C17">
            <v>1</v>
          </cell>
          <cell r="D17" t="str">
            <v>Ramette de papier Trophée A4 - 80 g - couleurs vives    BLEU</v>
          </cell>
          <cell r="E17">
            <v>65</v>
          </cell>
          <cell r="F17">
            <v>4.93</v>
          </cell>
        </row>
        <row r="18">
          <cell r="A18">
            <v>294865</v>
          </cell>
          <cell r="B18" t="str">
            <v>08</v>
          </cell>
          <cell r="C18">
            <v>1</v>
          </cell>
          <cell r="D18" t="str">
            <v>Ramette de papier Trophée A4 - 80 g - couleurs vives    BLEU FONCE</v>
          </cell>
          <cell r="E18">
            <v>65</v>
          </cell>
          <cell r="F18">
            <v>4.93</v>
          </cell>
        </row>
        <row r="19">
          <cell r="A19">
            <v>294865</v>
          </cell>
          <cell r="B19" t="str">
            <v>10</v>
          </cell>
          <cell r="C19">
            <v>1</v>
          </cell>
          <cell r="D19" t="str">
            <v>Ramette de papier Trophée A4 - 80 g - couleurs vives    BULLE</v>
          </cell>
          <cell r="E19">
            <v>65</v>
          </cell>
          <cell r="F19">
            <v>4.93</v>
          </cell>
        </row>
        <row r="20">
          <cell r="A20">
            <v>294865</v>
          </cell>
          <cell r="B20" t="str">
            <v>14</v>
          </cell>
          <cell r="C20">
            <v>1</v>
          </cell>
          <cell r="D20" t="str">
            <v>Ramette de papier Trophée A4 - 80 g - couleurs vives    BEIGE</v>
          </cell>
          <cell r="E20">
            <v>65</v>
          </cell>
          <cell r="F20">
            <v>4.93</v>
          </cell>
        </row>
        <row r="21">
          <cell r="A21">
            <v>294865</v>
          </cell>
          <cell r="B21" t="str">
            <v>15</v>
          </cell>
          <cell r="C21">
            <v>1</v>
          </cell>
          <cell r="D21" t="str">
            <v>Ramette de papier Trophée A4 - 80 g - couleurs vives    JAUNE</v>
          </cell>
          <cell r="E21">
            <v>65</v>
          </cell>
          <cell r="F21">
            <v>4.93</v>
          </cell>
        </row>
        <row r="22">
          <cell r="A22">
            <v>294865</v>
          </cell>
          <cell r="B22" t="str">
            <v>22</v>
          </cell>
          <cell r="C22">
            <v>1</v>
          </cell>
          <cell r="D22" t="str">
            <v>Ramette de papier Trophée A4 - 80 g - couleurs vives    VERT</v>
          </cell>
          <cell r="E22">
            <v>65</v>
          </cell>
          <cell r="F22">
            <v>4.93</v>
          </cell>
        </row>
        <row r="23">
          <cell r="A23">
            <v>294667</v>
          </cell>
          <cell r="B23" t="str">
            <v>15</v>
          </cell>
          <cell r="C23">
            <v>1</v>
          </cell>
          <cell r="D23" t="str">
            <v>Ramette de papier Trophée A4 - 80 g - couleurs fluo    JAUNE</v>
          </cell>
          <cell r="E23">
            <v>64</v>
          </cell>
          <cell r="F23">
            <v>7.14</v>
          </cell>
        </row>
        <row r="24">
          <cell r="A24">
            <v>294667</v>
          </cell>
          <cell r="B24" t="str">
            <v>18</v>
          </cell>
          <cell r="C24">
            <v>1</v>
          </cell>
          <cell r="D24" t="str">
            <v>Ramette de papier Trophée A4 - 80 g - couleurs fluo    ORANGE</v>
          </cell>
          <cell r="E24">
            <v>64</v>
          </cell>
          <cell r="F24">
            <v>7.14</v>
          </cell>
        </row>
        <row r="25">
          <cell r="A25">
            <v>294667</v>
          </cell>
          <cell r="B25" t="str">
            <v>20</v>
          </cell>
          <cell r="C25">
            <v>1</v>
          </cell>
          <cell r="D25" t="str">
            <v>Ramette de papier Trophée A4 - 80 g - couleurs fluo    ROSE</v>
          </cell>
          <cell r="E25">
            <v>64</v>
          </cell>
          <cell r="F25">
            <v>7.14</v>
          </cell>
        </row>
        <row r="26">
          <cell r="A26">
            <v>294667</v>
          </cell>
          <cell r="B26" t="str">
            <v>22</v>
          </cell>
          <cell r="C26">
            <v>1</v>
          </cell>
          <cell r="D26" t="str">
            <v>Ramette de papier Trophée A4 - 80 g - couleurs fluo    VERT</v>
          </cell>
          <cell r="E26">
            <v>64</v>
          </cell>
          <cell r="F26">
            <v>7.14</v>
          </cell>
        </row>
        <row r="27">
          <cell r="A27">
            <v>294574</v>
          </cell>
          <cell r="C27">
            <v>1</v>
          </cell>
          <cell r="D27" t="str">
            <v>Ramette de papier blanc laser YES Color Copy A4 - 160g  </v>
          </cell>
          <cell r="E27">
            <v>67</v>
          </cell>
          <cell r="F27">
            <v>4.25</v>
          </cell>
        </row>
        <row r="28">
          <cell r="A28">
            <v>294637</v>
          </cell>
          <cell r="B28" t="str">
            <v>06</v>
          </cell>
          <cell r="C28">
            <v>1</v>
          </cell>
          <cell r="D28" t="str">
            <v>Ramette de 250 feuilles Trophée A4 - 160g - couleurs pastel    BLEU</v>
          </cell>
          <cell r="E28">
            <v>65</v>
          </cell>
          <cell r="F28">
            <v>4.27</v>
          </cell>
        </row>
        <row r="29">
          <cell r="A29">
            <v>294637</v>
          </cell>
          <cell r="B29" t="str">
            <v>07</v>
          </cell>
          <cell r="C29">
            <v>1</v>
          </cell>
          <cell r="D29" t="str">
            <v>Ramette de 250 feuilles Trophée A4 - 160g - couleurs pastel    BLEU CLAIR</v>
          </cell>
          <cell r="E29">
            <v>65</v>
          </cell>
          <cell r="F29">
            <v>4.27</v>
          </cell>
        </row>
        <row r="30">
          <cell r="A30">
            <v>294637</v>
          </cell>
          <cell r="B30" t="str">
            <v>08</v>
          </cell>
          <cell r="C30">
            <v>1</v>
          </cell>
          <cell r="D30" t="str">
            <v>Ramette de 250 feuilles Trophée A4 - 160g - couleurs pastel    BLEU FONCE</v>
          </cell>
          <cell r="E30">
            <v>65</v>
          </cell>
          <cell r="F30">
            <v>4.27</v>
          </cell>
        </row>
        <row r="31">
          <cell r="A31">
            <v>294637</v>
          </cell>
          <cell r="B31" t="str">
            <v>10</v>
          </cell>
          <cell r="C31">
            <v>1</v>
          </cell>
          <cell r="D31" t="str">
            <v>Ramette de 250 feuilles Trophée A4 - 160g - couleurs pastel    BULLE</v>
          </cell>
          <cell r="E31">
            <v>65</v>
          </cell>
          <cell r="F31">
            <v>4.27</v>
          </cell>
        </row>
        <row r="32">
          <cell r="A32">
            <v>294637</v>
          </cell>
          <cell r="B32" t="str">
            <v>11</v>
          </cell>
          <cell r="C32">
            <v>1</v>
          </cell>
          <cell r="D32" t="str">
            <v>Ramette de 250 feuilles Trophée A4 - 160g - couleurs pastel    GRIS</v>
          </cell>
          <cell r="E32">
            <v>65</v>
          </cell>
          <cell r="F32">
            <v>4.27</v>
          </cell>
        </row>
        <row r="33">
          <cell r="A33">
            <v>294637</v>
          </cell>
          <cell r="B33" t="str">
            <v>14</v>
          </cell>
          <cell r="C33">
            <v>1</v>
          </cell>
          <cell r="D33" t="str">
            <v>Ramette de 250 feuilles Trophée A4 - 160g - couleurs pastel    BEIGE</v>
          </cell>
          <cell r="E33">
            <v>65</v>
          </cell>
          <cell r="F33">
            <v>4.27</v>
          </cell>
        </row>
        <row r="34">
          <cell r="A34">
            <v>294637</v>
          </cell>
          <cell r="B34" t="str">
            <v>15</v>
          </cell>
          <cell r="C34">
            <v>1</v>
          </cell>
          <cell r="D34" t="str">
            <v>Ramette de 250 feuilles Trophée A4 - 160g - couleurs pastel    JAUNE</v>
          </cell>
          <cell r="E34">
            <v>65</v>
          </cell>
          <cell r="F34">
            <v>4.27</v>
          </cell>
        </row>
        <row r="35">
          <cell r="A35">
            <v>294637</v>
          </cell>
          <cell r="B35" t="str">
            <v>18</v>
          </cell>
          <cell r="C35">
            <v>1</v>
          </cell>
          <cell r="D35" t="str">
            <v>Ramette de 250 feuilles Trophée A4 - 160g - couleurs pastel    ORANGE</v>
          </cell>
          <cell r="E35">
            <v>65</v>
          </cell>
          <cell r="F35">
            <v>4.27</v>
          </cell>
        </row>
        <row r="36">
          <cell r="A36">
            <v>294637</v>
          </cell>
          <cell r="B36" t="str">
            <v>20</v>
          </cell>
          <cell r="C36">
            <v>1</v>
          </cell>
          <cell r="D36" t="str">
            <v>Ramette de 250 feuilles Trophée A4 - 160g - couleurs pastel    ROSE</v>
          </cell>
          <cell r="E36">
            <v>65</v>
          </cell>
          <cell r="F36">
            <v>4.27</v>
          </cell>
        </row>
        <row r="37">
          <cell r="A37">
            <v>294637</v>
          </cell>
          <cell r="B37" t="str">
            <v>22</v>
          </cell>
          <cell r="C37">
            <v>1</v>
          </cell>
          <cell r="D37" t="str">
            <v>Ramette de 250 feuilles Trophée A4 - 160g - couleurs pastel    VERT</v>
          </cell>
          <cell r="E37">
            <v>65</v>
          </cell>
          <cell r="F37">
            <v>4.27</v>
          </cell>
        </row>
        <row r="38">
          <cell r="A38">
            <v>294637</v>
          </cell>
          <cell r="B38" t="str">
            <v>25</v>
          </cell>
          <cell r="C38">
            <v>1</v>
          </cell>
          <cell r="D38" t="str">
            <v>Ramette de 250 feuilles Trophée A4 - 160g - couleurs pastel    VIOLET</v>
          </cell>
          <cell r="E38">
            <v>65</v>
          </cell>
          <cell r="F38">
            <v>4.27</v>
          </cell>
        </row>
        <row r="39">
          <cell r="A39">
            <v>294765</v>
          </cell>
          <cell r="C39">
            <v>5</v>
          </cell>
          <cell r="D39" t="str">
            <v>Ramettes de papier blanc GREEN75  A3 - 75g  </v>
          </cell>
          <cell r="E39">
            <v>55</v>
          </cell>
          <cell r="F39">
            <v>26.91</v>
          </cell>
        </row>
        <row r="40">
          <cell r="A40">
            <v>294807</v>
          </cell>
          <cell r="C40">
            <v>5</v>
          </cell>
          <cell r="D40" t="str">
            <v>Ramettes de papier blanc PRIMO A3 - 80g  </v>
          </cell>
          <cell r="E40">
            <v>57</v>
          </cell>
          <cell r="F40">
            <v>24.4</v>
          </cell>
        </row>
        <row r="41">
          <cell r="A41">
            <v>294902</v>
          </cell>
          <cell r="C41">
            <v>5</v>
          </cell>
          <cell r="D41" t="str">
            <v>Ramettes de papier blanc GREEN RecycléA3 - 80g  </v>
          </cell>
          <cell r="E41">
            <v>54</v>
          </cell>
          <cell r="F41">
            <v>30.92</v>
          </cell>
        </row>
        <row r="42">
          <cell r="A42">
            <v>294609</v>
          </cell>
          <cell r="B42" t="str">
            <v>06</v>
          </cell>
          <cell r="C42">
            <v>1</v>
          </cell>
          <cell r="D42" t="str">
            <v>Ramette de papier Executive Colors A3 - 80 g - pastels    BLEU</v>
          </cell>
          <cell r="E42">
            <v>65</v>
          </cell>
          <cell r="F42">
            <v>7.37</v>
          </cell>
        </row>
        <row r="43">
          <cell r="A43">
            <v>294609</v>
          </cell>
          <cell r="B43" t="str">
            <v>15</v>
          </cell>
          <cell r="C43">
            <v>1</v>
          </cell>
          <cell r="D43" t="str">
            <v>Ramette de papier Executive Colors A3 - 80 g - pastels    JAUNE</v>
          </cell>
          <cell r="E43">
            <v>65</v>
          </cell>
          <cell r="F43">
            <v>7.37</v>
          </cell>
        </row>
        <row r="44">
          <cell r="A44">
            <v>294609</v>
          </cell>
          <cell r="B44" t="str">
            <v>20</v>
          </cell>
          <cell r="C44">
            <v>1</v>
          </cell>
          <cell r="D44" t="str">
            <v>Ramette de papier Executive Colors A3 - 80 g - pastels    ROSE</v>
          </cell>
          <cell r="E44">
            <v>65</v>
          </cell>
          <cell r="F44">
            <v>7.37</v>
          </cell>
        </row>
        <row r="45">
          <cell r="A45">
            <v>294609</v>
          </cell>
          <cell r="B45" t="str">
            <v>21</v>
          </cell>
          <cell r="C45">
            <v>1</v>
          </cell>
          <cell r="D45" t="str">
            <v>Ramette de papier Executive Colors A3 - 80 g - pastels    SAUMON</v>
          </cell>
          <cell r="E45">
            <v>65</v>
          </cell>
          <cell r="F45">
            <v>7.37</v>
          </cell>
        </row>
        <row r="46">
          <cell r="A46">
            <v>294609</v>
          </cell>
          <cell r="B46" t="str">
            <v>22</v>
          </cell>
          <cell r="C46">
            <v>1</v>
          </cell>
          <cell r="D46" t="str">
            <v>Ramette de papier Executive Colors A3 - 80 g - pastels    VERT</v>
          </cell>
          <cell r="E46">
            <v>65</v>
          </cell>
          <cell r="F46">
            <v>7.37</v>
          </cell>
        </row>
        <row r="47">
          <cell r="A47">
            <v>290806</v>
          </cell>
          <cell r="C47">
            <v>1</v>
          </cell>
          <cell r="D47" t="str">
            <v>Cahier agrafé CONQUERANT 17 x 22 cm - Seyès - 70g - 96 pages  </v>
          </cell>
          <cell r="E47">
            <v>115</v>
          </cell>
          <cell r="F47">
            <v>0.36</v>
          </cell>
        </row>
        <row r="48">
          <cell r="A48">
            <v>297229</v>
          </cell>
          <cell r="C48">
            <v>1</v>
          </cell>
          <cell r="D48" t="str">
            <v>Cahier agrafé OXFORD 17 x 22 cm - Seyès - 90g - 96 pages  </v>
          </cell>
          <cell r="E48">
            <v>112</v>
          </cell>
          <cell r="F48">
            <v>0.71</v>
          </cell>
        </row>
        <row r="49">
          <cell r="A49">
            <v>290800</v>
          </cell>
          <cell r="C49">
            <v>1</v>
          </cell>
          <cell r="D49" t="str">
            <v>Cahier agrafé CONQUERANT A4 - Seyès - 70g - 96 pages  </v>
          </cell>
          <cell r="E49">
            <v>115</v>
          </cell>
          <cell r="F49">
            <v>0.57</v>
          </cell>
        </row>
        <row r="50">
          <cell r="A50">
            <v>297227</v>
          </cell>
          <cell r="C50">
            <v>1</v>
          </cell>
          <cell r="D50" t="str">
            <v>Cahier agrafé OXFORD Office A4 - Seyès- 90g - 96 pages  </v>
          </cell>
          <cell r="E50">
            <v>112</v>
          </cell>
          <cell r="F50">
            <v>1.46</v>
          </cell>
        </row>
        <row r="51">
          <cell r="A51">
            <v>290820</v>
          </cell>
          <cell r="C51">
            <v>1</v>
          </cell>
          <cell r="D51" t="str">
            <v>Cahier agrafé CONQUERANT 24 x 32 cm - Seyès - 70g - 96 pages  </v>
          </cell>
          <cell r="E51">
            <v>115</v>
          </cell>
          <cell r="F51">
            <v>0.81</v>
          </cell>
        </row>
        <row r="52">
          <cell r="A52">
            <v>299002</v>
          </cell>
          <cell r="C52">
            <v>1</v>
          </cell>
          <cell r="D52" t="str">
            <v>Carnet spirale 9 x 14 cm - 5x5 - 70g - 180 pages  </v>
          </cell>
          <cell r="E52">
            <v>117</v>
          </cell>
          <cell r="F52">
            <v>0.79</v>
          </cell>
        </row>
        <row r="53">
          <cell r="A53">
            <v>295426</v>
          </cell>
          <cell r="C53">
            <v>1</v>
          </cell>
          <cell r="D53" t="str">
            <v>Cahier spirale CLAIREFONTAINE Linicolor -17x22 cm - Seyès - 90g - 100p  </v>
          </cell>
          <cell r="E53">
            <v>114</v>
          </cell>
          <cell r="F53">
            <v>1.63</v>
          </cell>
        </row>
        <row r="54">
          <cell r="A54">
            <v>295428</v>
          </cell>
          <cell r="C54">
            <v>1</v>
          </cell>
          <cell r="D54" t="str">
            <v>Cahier spirale CLAIREFONTAINE Linicolor A4 - 5x5 - 90g - 100 pages  </v>
          </cell>
          <cell r="E54">
            <v>114</v>
          </cell>
          <cell r="F54">
            <v>2.56</v>
          </cell>
        </row>
        <row r="55">
          <cell r="A55">
            <v>295485</v>
          </cell>
          <cell r="C55">
            <v>50</v>
          </cell>
          <cell r="D55" t="str">
            <v>Copies doubles blanches 9 trous OXFORD A4 - Seyès - 90g - 200 pages  </v>
          </cell>
          <cell r="E55">
            <v>117</v>
          </cell>
          <cell r="F55">
            <v>2.63</v>
          </cell>
        </row>
        <row r="56">
          <cell r="A56">
            <v>295486</v>
          </cell>
          <cell r="C56">
            <v>50</v>
          </cell>
          <cell r="D56" t="str">
            <v>Copies doubles perforées 9 trous OXFORD A4 - 5x5 - 90g - 200 pages  </v>
          </cell>
          <cell r="E56">
            <v>117</v>
          </cell>
          <cell r="F56">
            <v>3.18</v>
          </cell>
        </row>
        <row r="57">
          <cell r="A57">
            <v>295489</v>
          </cell>
          <cell r="C57">
            <v>100</v>
          </cell>
          <cell r="D57" t="str">
            <v>Feuillets mobiles blancs perf. 9 trous CONQUERANT A4 - Seyès - 90g  </v>
          </cell>
          <cell r="E57">
            <v>117</v>
          </cell>
          <cell r="F57">
            <v>1.36</v>
          </cell>
        </row>
        <row r="58">
          <cell r="A58">
            <v>293745</v>
          </cell>
          <cell r="C58">
            <v>100</v>
          </cell>
          <cell r="D58" t="str">
            <v>Fiches bristol blanches unies 21 x 29,7 cm - 210g  </v>
          </cell>
          <cell r="E58">
            <v>117</v>
          </cell>
          <cell r="F58">
            <v>2.7</v>
          </cell>
        </row>
        <row r="59">
          <cell r="A59">
            <v>136311</v>
          </cell>
          <cell r="C59">
            <v>100</v>
          </cell>
          <cell r="D59" t="str">
            <v>Pochettes de plastification à chaud - A4 (21 x 29,7) - Epaisseur 2x80µ  </v>
          </cell>
          <cell r="E59">
            <v>207</v>
          </cell>
          <cell r="F59">
            <v>4.89</v>
          </cell>
        </row>
        <row r="60">
          <cell r="A60">
            <v>136280</v>
          </cell>
          <cell r="C60">
            <v>100</v>
          </cell>
          <cell r="D60" t="str">
            <v>Pochettes de plastification à chaud - A4 (21x 29,7) - Epaisseur 2x100µ  </v>
          </cell>
          <cell r="E60">
            <v>207</v>
          </cell>
          <cell r="F60">
            <v>7.15</v>
          </cell>
        </row>
        <row r="61">
          <cell r="A61">
            <v>136312</v>
          </cell>
          <cell r="C61">
            <v>100</v>
          </cell>
          <cell r="D61" t="str">
            <v>Pochettes de plastification à chaud - A3 (29,7 x 42) - Epaisseur 2x80µ  </v>
          </cell>
          <cell r="E61">
            <v>207</v>
          </cell>
          <cell r="F61">
            <v>9.54</v>
          </cell>
        </row>
        <row r="62">
          <cell r="A62">
            <v>136281</v>
          </cell>
          <cell r="C62">
            <v>100</v>
          </cell>
          <cell r="D62" t="str">
            <v>Pochettes de plastification à chaud - A3 (29,7 x 42) -Epaisseur 2x100µ  </v>
          </cell>
          <cell r="E62">
            <v>207</v>
          </cell>
          <cell r="F62">
            <v>18.9</v>
          </cell>
        </row>
        <row r="63">
          <cell r="A63">
            <v>136231</v>
          </cell>
          <cell r="C63">
            <v>1</v>
          </cell>
          <cell r="D63" t="str">
            <v>Plastifieuse Saturn - Format A3  </v>
          </cell>
          <cell r="E63">
            <v>206</v>
          </cell>
          <cell r="F63">
            <v>94.01</v>
          </cell>
        </row>
        <row r="64">
          <cell r="A64">
            <v>191455</v>
          </cell>
          <cell r="B64" t="str">
            <v>06</v>
          </cell>
          <cell r="C64">
            <v>1</v>
          </cell>
          <cell r="D64" t="str">
            <v>Classeur 4 anneaux PROGRESS en polypropylène souple    BLEU</v>
          </cell>
          <cell r="E64">
            <v>229</v>
          </cell>
          <cell r="F64">
            <v>0.62</v>
          </cell>
        </row>
        <row r="65">
          <cell r="A65">
            <v>191455</v>
          </cell>
          <cell r="B65" t="str">
            <v>17</v>
          </cell>
          <cell r="C65">
            <v>1</v>
          </cell>
          <cell r="D65" t="str">
            <v>Classeur 4 anneaux PROGRESS en polypropylène souple    NOIR</v>
          </cell>
          <cell r="E65">
            <v>229</v>
          </cell>
          <cell r="F65">
            <v>0.62</v>
          </cell>
        </row>
        <row r="66">
          <cell r="A66">
            <v>191455</v>
          </cell>
          <cell r="B66" t="str">
            <v>19</v>
          </cell>
          <cell r="C66">
            <v>1</v>
          </cell>
          <cell r="D66" t="str">
            <v>Classeur 4 anneaux PROGRESS en polypropylène souple    ROUGE</v>
          </cell>
          <cell r="E66">
            <v>229</v>
          </cell>
          <cell r="F66">
            <v>0.62</v>
          </cell>
        </row>
        <row r="67">
          <cell r="A67">
            <v>191455</v>
          </cell>
          <cell r="B67" t="str">
            <v>22</v>
          </cell>
          <cell r="C67">
            <v>1</v>
          </cell>
          <cell r="D67" t="str">
            <v>Classeur 4 anneaux PROGRESS en polypropylène souple    VERT</v>
          </cell>
          <cell r="E67">
            <v>229</v>
          </cell>
          <cell r="F67">
            <v>0.62</v>
          </cell>
        </row>
        <row r="68">
          <cell r="A68">
            <v>191388</v>
          </cell>
          <cell r="B68" t="str">
            <v>06</v>
          </cell>
          <cell r="C68">
            <v>1</v>
          </cell>
          <cell r="D68" t="str">
            <v>Classeur à levier couleur - Dos 7 cm    BLEU</v>
          </cell>
          <cell r="E68">
            <v>222</v>
          </cell>
          <cell r="F68">
            <v>1.09</v>
          </cell>
        </row>
        <row r="69">
          <cell r="A69">
            <v>191388</v>
          </cell>
          <cell r="B69" t="str">
            <v>15</v>
          </cell>
          <cell r="C69">
            <v>1</v>
          </cell>
          <cell r="D69" t="str">
            <v>Classeur à levier couleur - Dos 7 cm    JAUNE</v>
          </cell>
          <cell r="E69">
            <v>222</v>
          </cell>
          <cell r="F69">
            <v>1.09</v>
          </cell>
        </row>
        <row r="70">
          <cell r="A70">
            <v>191388</v>
          </cell>
          <cell r="B70" t="str">
            <v>17</v>
          </cell>
          <cell r="C70">
            <v>1</v>
          </cell>
          <cell r="D70" t="str">
            <v>Classeur à levier couleur - Dos 7 cm    NOIR</v>
          </cell>
          <cell r="E70">
            <v>222</v>
          </cell>
          <cell r="F70">
            <v>1.09</v>
          </cell>
        </row>
        <row r="71">
          <cell r="A71">
            <v>191388</v>
          </cell>
          <cell r="B71" t="str">
            <v>19</v>
          </cell>
          <cell r="C71">
            <v>1</v>
          </cell>
          <cell r="D71" t="str">
            <v>Classeur à levier couleur - Dos 7 cm    ROUGE</v>
          </cell>
          <cell r="E71">
            <v>222</v>
          </cell>
          <cell r="F71">
            <v>1.09</v>
          </cell>
        </row>
        <row r="72">
          <cell r="A72">
            <v>191388</v>
          </cell>
          <cell r="B72" t="str">
            <v>22</v>
          </cell>
          <cell r="C72">
            <v>1</v>
          </cell>
          <cell r="D72" t="str">
            <v>Classeur à levier couleur - Dos 7 cm    VERT</v>
          </cell>
          <cell r="E72">
            <v>222</v>
          </cell>
          <cell r="F72">
            <v>1.09</v>
          </cell>
        </row>
        <row r="73">
          <cell r="A73">
            <v>191375</v>
          </cell>
          <cell r="B73" t="str">
            <v>05</v>
          </cell>
          <cell r="C73">
            <v>1</v>
          </cell>
          <cell r="D73" t="str">
            <v>Classeur à levier PROGRESS Colors - Dos 5 cm    BLANC</v>
          </cell>
          <cell r="E73">
            <v>222</v>
          </cell>
          <cell r="F73">
            <v>1.12</v>
          </cell>
        </row>
        <row r="74">
          <cell r="A74">
            <v>191375</v>
          </cell>
          <cell r="B74" t="str">
            <v>06</v>
          </cell>
          <cell r="C74">
            <v>1</v>
          </cell>
          <cell r="D74" t="str">
            <v>Classeur à levier PROGRESS Colors - Dos 5 cm    BLEU</v>
          </cell>
          <cell r="E74">
            <v>222</v>
          </cell>
          <cell r="F74">
            <v>1.12</v>
          </cell>
        </row>
        <row r="75">
          <cell r="A75">
            <v>191375</v>
          </cell>
          <cell r="B75" t="str">
            <v>07</v>
          </cell>
          <cell r="C75">
            <v>1</v>
          </cell>
          <cell r="D75" t="str">
            <v>Classeur à levier PROGRESS Colors - Dos 5 cm    BLEU CLAIR</v>
          </cell>
          <cell r="E75">
            <v>222</v>
          </cell>
          <cell r="F75">
            <v>1.12</v>
          </cell>
        </row>
        <row r="76">
          <cell r="A76">
            <v>191375</v>
          </cell>
          <cell r="B76" t="str">
            <v>08</v>
          </cell>
          <cell r="C76">
            <v>1</v>
          </cell>
          <cell r="D76" t="str">
            <v>Classeur à levier PROGRESS Colors - Dos 5 cm    BLEU FONCE</v>
          </cell>
          <cell r="E76">
            <v>222</v>
          </cell>
          <cell r="F76">
            <v>1.12</v>
          </cell>
        </row>
        <row r="77">
          <cell r="A77">
            <v>191375</v>
          </cell>
          <cell r="B77" t="str">
            <v>09</v>
          </cell>
          <cell r="C77">
            <v>1</v>
          </cell>
          <cell r="D77" t="str">
            <v>Classeur à levier PROGRESS Colors - Dos 5 cm    BORDEAUX</v>
          </cell>
          <cell r="E77">
            <v>222</v>
          </cell>
          <cell r="F77">
            <v>1.12</v>
          </cell>
        </row>
        <row r="78">
          <cell r="A78">
            <v>191375</v>
          </cell>
          <cell r="B78" t="str">
            <v>15</v>
          </cell>
          <cell r="C78">
            <v>1</v>
          </cell>
          <cell r="D78" t="str">
            <v>Classeur à levier PROGRESS Colors - Dos 5 cm    JAUNE</v>
          </cell>
          <cell r="E78">
            <v>222</v>
          </cell>
          <cell r="F78">
            <v>1.12</v>
          </cell>
        </row>
        <row r="79">
          <cell r="A79">
            <v>191375</v>
          </cell>
          <cell r="B79" t="str">
            <v>17</v>
          </cell>
          <cell r="C79">
            <v>1</v>
          </cell>
          <cell r="D79" t="str">
            <v>Classeur à levier PROGRESS Colors - Dos 5 cm    NOIR</v>
          </cell>
          <cell r="E79">
            <v>222</v>
          </cell>
          <cell r="F79">
            <v>1.12</v>
          </cell>
        </row>
        <row r="80">
          <cell r="A80">
            <v>191375</v>
          </cell>
          <cell r="B80" t="str">
            <v>18</v>
          </cell>
          <cell r="C80">
            <v>1</v>
          </cell>
          <cell r="D80" t="str">
            <v>Classeur à levier PROGRESS Colors - Dos 5 cm    ORANGE</v>
          </cell>
          <cell r="E80">
            <v>222</v>
          </cell>
          <cell r="F80">
            <v>1.12</v>
          </cell>
        </row>
        <row r="81">
          <cell r="A81">
            <v>191375</v>
          </cell>
          <cell r="B81" t="str">
            <v>19</v>
          </cell>
          <cell r="C81">
            <v>1</v>
          </cell>
          <cell r="D81" t="str">
            <v>Classeur à levier PROGRESS Colors - Dos 5 cm    ROUGE</v>
          </cell>
          <cell r="E81">
            <v>222</v>
          </cell>
          <cell r="F81">
            <v>1.12</v>
          </cell>
        </row>
        <row r="82">
          <cell r="A82">
            <v>191375</v>
          </cell>
          <cell r="B82" t="str">
            <v>20</v>
          </cell>
          <cell r="C82">
            <v>1</v>
          </cell>
          <cell r="D82" t="str">
            <v>Classeur à levier PROGRESS Colors - Dos 5 cm    ROSE</v>
          </cell>
          <cell r="E82">
            <v>222</v>
          </cell>
          <cell r="F82">
            <v>1.12</v>
          </cell>
        </row>
        <row r="83">
          <cell r="A83">
            <v>191375</v>
          </cell>
          <cell r="B83" t="str">
            <v>22</v>
          </cell>
          <cell r="C83">
            <v>1</v>
          </cell>
          <cell r="D83" t="str">
            <v>Classeur à levier PROGRESS Colors - Dos 5 cm    VERT</v>
          </cell>
          <cell r="E83">
            <v>222</v>
          </cell>
          <cell r="F83">
            <v>1.12</v>
          </cell>
        </row>
        <row r="84">
          <cell r="A84">
            <v>191375</v>
          </cell>
          <cell r="B84" t="str">
            <v>23</v>
          </cell>
          <cell r="C84">
            <v>1</v>
          </cell>
          <cell r="D84" t="str">
            <v>Classeur à levier PROGRESS Colors - Dos 5 cm    VERT CLAIR</v>
          </cell>
          <cell r="E84">
            <v>222</v>
          </cell>
          <cell r="F84">
            <v>1.12</v>
          </cell>
        </row>
        <row r="85">
          <cell r="A85">
            <v>191375</v>
          </cell>
          <cell r="B85" t="str">
            <v>25</v>
          </cell>
          <cell r="C85">
            <v>1</v>
          </cell>
          <cell r="D85" t="str">
            <v>Classeur à levier PROGRESS Colors - Dos 5 cm    VIOLET</v>
          </cell>
          <cell r="E85">
            <v>222</v>
          </cell>
          <cell r="F85">
            <v>1.12</v>
          </cell>
        </row>
        <row r="86">
          <cell r="A86">
            <v>191607</v>
          </cell>
          <cell r="C86">
            <v>1</v>
          </cell>
          <cell r="D86" t="str">
            <v>Jeu d'intercalaires carte 2,5/10e format A4 - 6 touches  </v>
          </cell>
          <cell r="E86">
            <v>233</v>
          </cell>
          <cell r="F86">
            <v>0.22</v>
          </cell>
        </row>
        <row r="87">
          <cell r="A87">
            <v>191643</v>
          </cell>
          <cell r="C87">
            <v>100</v>
          </cell>
          <cell r="D87" t="str">
            <v>Pochettes perforées A4  </v>
          </cell>
          <cell r="E87">
            <v>234</v>
          </cell>
          <cell r="F87">
            <v>2.71</v>
          </cell>
        </row>
        <row r="88">
          <cell r="A88">
            <v>191839</v>
          </cell>
          <cell r="C88">
            <v>100</v>
          </cell>
          <cell r="D88" t="str">
            <v>Pochettes perforées PROGRESS en polypropylène 8/100e lisse  </v>
          </cell>
          <cell r="E88">
            <v>234</v>
          </cell>
          <cell r="F88">
            <v>4.03</v>
          </cell>
        </row>
        <row r="89">
          <cell r="A89">
            <v>196349</v>
          </cell>
          <cell r="B89" t="str">
            <v>06</v>
          </cell>
          <cell r="C89">
            <v>1</v>
          </cell>
          <cell r="D89" t="str">
            <v>Protège-documents A4 - 10 poches    BLEU</v>
          </cell>
          <cell r="E89">
            <v>213</v>
          </cell>
          <cell r="F89">
            <v>0.48</v>
          </cell>
        </row>
        <row r="90">
          <cell r="A90">
            <v>196349</v>
          </cell>
          <cell r="B90" t="str">
            <v>17</v>
          </cell>
          <cell r="C90">
            <v>1</v>
          </cell>
          <cell r="D90" t="str">
            <v>Protège-documents A4 - 10 poches    NOIR</v>
          </cell>
          <cell r="E90">
            <v>213</v>
          </cell>
          <cell r="F90">
            <v>0.48</v>
          </cell>
        </row>
        <row r="91">
          <cell r="A91">
            <v>196349</v>
          </cell>
          <cell r="B91" t="str">
            <v>19</v>
          </cell>
          <cell r="C91">
            <v>1</v>
          </cell>
          <cell r="D91" t="str">
            <v>Protège-documents A4 - 10 poches    ROUGE</v>
          </cell>
          <cell r="E91">
            <v>213</v>
          </cell>
          <cell r="F91">
            <v>0.48</v>
          </cell>
        </row>
        <row r="92">
          <cell r="A92">
            <v>196349</v>
          </cell>
          <cell r="B92" t="str">
            <v>22</v>
          </cell>
          <cell r="C92">
            <v>1</v>
          </cell>
          <cell r="D92" t="str">
            <v>Protège-documents A4 - 10 poches    VERT</v>
          </cell>
          <cell r="E92">
            <v>213</v>
          </cell>
          <cell r="F92">
            <v>0.48</v>
          </cell>
        </row>
        <row r="93">
          <cell r="A93">
            <v>196351</v>
          </cell>
          <cell r="B93" t="str">
            <v>06</v>
          </cell>
          <cell r="C93">
            <v>1</v>
          </cell>
          <cell r="D93" t="str">
            <v>Protège-documents A4 - 20 poches    BLEU</v>
          </cell>
          <cell r="E93">
            <v>213</v>
          </cell>
          <cell r="F93">
            <v>0.65</v>
          </cell>
        </row>
        <row r="94">
          <cell r="A94">
            <v>196351</v>
          </cell>
          <cell r="B94" t="str">
            <v>17</v>
          </cell>
          <cell r="C94">
            <v>1</v>
          </cell>
          <cell r="D94" t="str">
            <v>Protège-documents A4 - 20 poches    NOIR</v>
          </cell>
          <cell r="E94">
            <v>213</v>
          </cell>
          <cell r="F94">
            <v>0.65</v>
          </cell>
        </row>
        <row r="95">
          <cell r="A95">
            <v>196351</v>
          </cell>
          <cell r="B95" t="str">
            <v>19</v>
          </cell>
          <cell r="C95">
            <v>1</v>
          </cell>
          <cell r="D95" t="str">
            <v>Protège-documents A4 - 20 poches    ROUGE</v>
          </cell>
          <cell r="E95">
            <v>213</v>
          </cell>
          <cell r="F95">
            <v>0.65</v>
          </cell>
        </row>
        <row r="96">
          <cell r="A96">
            <v>196352</v>
          </cell>
          <cell r="B96" t="str">
            <v>06</v>
          </cell>
          <cell r="C96">
            <v>1</v>
          </cell>
          <cell r="D96" t="str">
            <v>Protège documents A4 - 30 poches    BLEU</v>
          </cell>
          <cell r="E96">
            <v>213</v>
          </cell>
          <cell r="F96">
            <v>0.75</v>
          </cell>
        </row>
        <row r="97">
          <cell r="A97">
            <v>196352</v>
          </cell>
          <cell r="B97" t="str">
            <v>17</v>
          </cell>
          <cell r="C97">
            <v>1</v>
          </cell>
          <cell r="D97" t="str">
            <v>Protège documents A4 - 30 poches    NOIR</v>
          </cell>
          <cell r="E97">
            <v>213</v>
          </cell>
          <cell r="F97">
            <v>0.75</v>
          </cell>
        </row>
        <row r="98">
          <cell r="A98">
            <v>196352</v>
          </cell>
          <cell r="B98" t="str">
            <v>19</v>
          </cell>
          <cell r="C98">
            <v>1</v>
          </cell>
          <cell r="D98" t="str">
            <v>Protège documents A4 - 30 poches    ROUGE</v>
          </cell>
          <cell r="E98">
            <v>213</v>
          </cell>
          <cell r="F98">
            <v>0.75</v>
          </cell>
        </row>
        <row r="99">
          <cell r="A99">
            <v>196352</v>
          </cell>
          <cell r="B99" t="str">
            <v>22</v>
          </cell>
          <cell r="C99">
            <v>1</v>
          </cell>
          <cell r="D99" t="str">
            <v>Protège documents A4 - 30 poches    VERT</v>
          </cell>
          <cell r="E99">
            <v>213</v>
          </cell>
          <cell r="F99">
            <v>0.75</v>
          </cell>
        </row>
        <row r="100">
          <cell r="A100">
            <v>196353</v>
          </cell>
          <cell r="B100" t="str">
            <v>06</v>
          </cell>
          <cell r="C100">
            <v>1</v>
          </cell>
          <cell r="D100" t="str">
            <v>Protège-documents A4 - 40 poches    BLEU</v>
          </cell>
          <cell r="E100">
            <v>213</v>
          </cell>
          <cell r="F100">
            <v>0.92</v>
          </cell>
        </row>
        <row r="101">
          <cell r="A101">
            <v>196353</v>
          </cell>
          <cell r="B101" t="str">
            <v>17</v>
          </cell>
          <cell r="C101">
            <v>1</v>
          </cell>
          <cell r="D101" t="str">
            <v>Protège-documents A4 - 40 poches    NOIR</v>
          </cell>
          <cell r="E101">
            <v>213</v>
          </cell>
          <cell r="F101">
            <v>0.92</v>
          </cell>
        </row>
        <row r="102">
          <cell r="A102">
            <v>196353</v>
          </cell>
          <cell r="B102" t="str">
            <v>19</v>
          </cell>
          <cell r="C102">
            <v>1</v>
          </cell>
          <cell r="D102" t="str">
            <v>Protège-documents A4 - 40 poches    ROUGE</v>
          </cell>
          <cell r="E102">
            <v>213</v>
          </cell>
          <cell r="F102">
            <v>0.92</v>
          </cell>
        </row>
        <row r="103">
          <cell r="A103">
            <v>196353</v>
          </cell>
          <cell r="B103" t="str">
            <v>22</v>
          </cell>
          <cell r="C103">
            <v>1</v>
          </cell>
          <cell r="D103" t="str">
            <v>Protège-documents A4 - 40 poches    VERT</v>
          </cell>
          <cell r="E103">
            <v>213</v>
          </cell>
          <cell r="F103">
            <v>0.92</v>
          </cell>
        </row>
        <row r="104">
          <cell r="A104">
            <v>196354</v>
          </cell>
          <cell r="B104" t="str">
            <v>06</v>
          </cell>
          <cell r="C104">
            <v>1</v>
          </cell>
          <cell r="D104" t="str">
            <v>Protège-documents A4 - 50 poches    BLEU</v>
          </cell>
          <cell r="E104">
            <v>213</v>
          </cell>
          <cell r="F104">
            <v>1.12</v>
          </cell>
        </row>
        <row r="105">
          <cell r="A105">
            <v>196354</v>
          </cell>
          <cell r="B105" t="str">
            <v>17</v>
          </cell>
          <cell r="C105">
            <v>1</v>
          </cell>
          <cell r="D105" t="str">
            <v>Protège-documents A4 - 50 poches    NOIR</v>
          </cell>
          <cell r="E105">
            <v>213</v>
          </cell>
          <cell r="F105">
            <v>1.12</v>
          </cell>
        </row>
        <row r="106">
          <cell r="A106">
            <v>196354</v>
          </cell>
          <cell r="B106" t="str">
            <v>19</v>
          </cell>
          <cell r="C106">
            <v>1</v>
          </cell>
          <cell r="D106" t="str">
            <v>Protège-documents A4 - 50 poches    ROUGE</v>
          </cell>
          <cell r="E106">
            <v>213</v>
          </cell>
          <cell r="F106">
            <v>1.12</v>
          </cell>
        </row>
        <row r="107">
          <cell r="A107">
            <v>196354</v>
          </cell>
          <cell r="B107" t="str">
            <v>22</v>
          </cell>
          <cell r="C107">
            <v>1</v>
          </cell>
          <cell r="D107" t="str">
            <v>Protège-documents A4 - 50 poches    VERT</v>
          </cell>
          <cell r="E107">
            <v>213</v>
          </cell>
          <cell r="F107">
            <v>1.12</v>
          </cell>
        </row>
        <row r="108">
          <cell r="A108">
            <v>191194</v>
          </cell>
          <cell r="B108" t="str">
            <v>06</v>
          </cell>
          <cell r="C108">
            <v>100</v>
          </cell>
          <cell r="D108" t="str">
            <v>Chemises 24x32 cm - 220g    BLEU</v>
          </cell>
          <cell r="E108">
            <v>240</v>
          </cell>
          <cell r="F108">
            <v>5.67</v>
          </cell>
        </row>
        <row r="109">
          <cell r="A109">
            <v>191194</v>
          </cell>
          <cell r="B109" t="str">
            <v>10</v>
          </cell>
          <cell r="C109">
            <v>100</v>
          </cell>
          <cell r="D109" t="str">
            <v>Chemises 24x32 cm - 220g    BULLE</v>
          </cell>
          <cell r="E109">
            <v>240</v>
          </cell>
          <cell r="F109">
            <v>5.67</v>
          </cell>
        </row>
        <row r="110">
          <cell r="A110">
            <v>191194</v>
          </cell>
          <cell r="B110" t="str">
            <v>11</v>
          </cell>
          <cell r="C110">
            <v>100</v>
          </cell>
          <cell r="D110" t="str">
            <v>Chemises 24x32 cm - 220g    GRIS</v>
          </cell>
          <cell r="E110">
            <v>240</v>
          </cell>
          <cell r="F110">
            <v>5.67</v>
          </cell>
        </row>
        <row r="111">
          <cell r="A111">
            <v>191194</v>
          </cell>
          <cell r="B111" t="str">
            <v>15</v>
          </cell>
          <cell r="C111">
            <v>100</v>
          </cell>
          <cell r="D111" t="str">
            <v>Chemises 24x32 cm - 220g    JAUNE</v>
          </cell>
          <cell r="E111">
            <v>240</v>
          </cell>
          <cell r="F111">
            <v>5.67</v>
          </cell>
        </row>
        <row r="112">
          <cell r="A112">
            <v>191194</v>
          </cell>
          <cell r="B112" t="str">
            <v>18</v>
          </cell>
          <cell r="C112">
            <v>100</v>
          </cell>
          <cell r="D112" t="str">
            <v>Chemises 24x32 cm - 220g    ORANGE</v>
          </cell>
          <cell r="E112">
            <v>240</v>
          </cell>
          <cell r="F112">
            <v>5.67</v>
          </cell>
        </row>
        <row r="113">
          <cell r="A113">
            <v>191194</v>
          </cell>
          <cell r="B113" t="str">
            <v>19</v>
          </cell>
          <cell r="C113">
            <v>100</v>
          </cell>
          <cell r="D113" t="str">
            <v>Chemises 24x32 cm - 220g    ROUGE</v>
          </cell>
          <cell r="E113">
            <v>240</v>
          </cell>
          <cell r="F113">
            <v>5.67</v>
          </cell>
        </row>
        <row r="114">
          <cell r="A114">
            <v>191194</v>
          </cell>
          <cell r="B114" t="str">
            <v>20</v>
          </cell>
          <cell r="C114">
            <v>100</v>
          </cell>
          <cell r="D114" t="str">
            <v>Chemises 24x32 cm - 220g    ROSE</v>
          </cell>
          <cell r="E114">
            <v>240</v>
          </cell>
          <cell r="F114">
            <v>5.67</v>
          </cell>
        </row>
        <row r="115">
          <cell r="A115">
            <v>191194</v>
          </cell>
          <cell r="B115" t="str">
            <v>22</v>
          </cell>
          <cell r="C115">
            <v>100</v>
          </cell>
          <cell r="D115" t="str">
            <v>Chemises 24x32 cm - 220g    VERT</v>
          </cell>
          <cell r="E115">
            <v>240</v>
          </cell>
          <cell r="F115">
            <v>5.67</v>
          </cell>
        </row>
        <row r="116">
          <cell r="A116">
            <v>191194</v>
          </cell>
          <cell r="B116" t="str">
            <v>25</v>
          </cell>
          <cell r="C116">
            <v>100</v>
          </cell>
          <cell r="D116" t="str">
            <v>Chemises 24x32 cm - 220g    VIOLET</v>
          </cell>
          <cell r="E116">
            <v>240</v>
          </cell>
          <cell r="F116">
            <v>5.67</v>
          </cell>
        </row>
        <row r="117">
          <cell r="A117">
            <v>191970</v>
          </cell>
          <cell r="B117" t="str">
            <v>06</v>
          </cell>
          <cell r="C117">
            <v>1</v>
          </cell>
          <cell r="D117" t="str">
            <v>Chemise PROGRESS en polypropylène    BLEU</v>
          </cell>
          <cell r="E117">
            <v>244</v>
          </cell>
          <cell r="F117">
            <v>0.45</v>
          </cell>
        </row>
        <row r="118">
          <cell r="A118">
            <v>191970</v>
          </cell>
          <cell r="B118" t="str">
            <v>13</v>
          </cell>
          <cell r="C118">
            <v>1</v>
          </cell>
          <cell r="D118" t="str">
            <v>Chemise PROGRESS en polypropylène    INCOLORE</v>
          </cell>
          <cell r="E118">
            <v>244</v>
          </cell>
          <cell r="F118">
            <v>0.45</v>
          </cell>
        </row>
        <row r="119">
          <cell r="A119">
            <v>191970</v>
          </cell>
          <cell r="B119" t="str">
            <v>17</v>
          </cell>
          <cell r="C119">
            <v>1</v>
          </cell>
          <cell r="D119" t="str">
            <v>Chemise PROGRESS en polypropylène    NOIR</v>
          </cell>
          <cell r="E119">
            <v>244</v>
          </cell>
          <cell r="F119">
            <v>0.45</v>
          </cell>
        </row>
        <row r="120">
          <cell r="A120">
            <v>191970</v>
          </cell>
          <cell r="B120" t="str">
            <v>19</v>
          </cell>
          <cell r="C120">
            <v>1</v>
          </cell>
          <cell r="D120" t="str">
            <v>Chemise PROGRESS en polypropylène    ROUGE</v>
          </cell>
          <cell r="E120">
            <v>244</v>
          </cell>
          <cell r="F120">
            <v>0.45</v>
          </cell>
        </row>
        <row r="121">
          <cell r="A121">
            <v>193386</v>
          </cell>
          <cell r="B121" t="str">
            <v>06</v>
          </cell>
          <cell r="C121">
            <v>10</v>
          </cell>
          <cell r="D121" t="str">
            <v>Chemises carte à rabats et à élastiques    BLEU</v>
          </cell>
          <cell r="E121">
            <v>243</v>
          </cell>
          <cell r="F121">
            <v>3.59</v>
          </cell>
        </row>
        <row r="122">
          <cell r="A122">
            <v>193386</v>
          </cell>
          <cell r="B122" t="str">
            <v>15</v>
          </cell>
          <cell r="C122">
            <v>10</v>
          </cell>
          <cell r="D122" t="str">
            <v>Chemises carte à rabats et à élastiques    JAUNE</v>
          </cell>
          <cell r="E122">
            <v>243</v>
          </cell>
          <cell r="F122">
            <v>3.59</v>
          </cell>
        </row>
        <row r="123">
          <cell r="A123">
            <v>193386</v>
          </cell>
          <cell r="B123" t="str">
            <v>18</v>
          </cell>
          <cell r="C123">
            <v>10</v>
          </cell>
          <cell r="D123" t="str">
            <v>Chemises carte à rabats et à élastiques    ORANGE</v>
          </cell>
          <cell r="E123">
            <v>243</v>
          </cell>
          <cell r="F123">
            <v>3.59</v>
          </cell>
        </row>
        <row r="124">
          <cell r="A124">
            <v>193386</v>
          </cell>
          <cell r="B124" t="str">
            <v>19</v>
          </cell>
          <cell r="C124">
            <v>10</v>
          </cell>
          <cell r="D124" t="str">
            <v>Chemises carte à rabats et à élastiques    ROUGE</v>
          </cell>
          <cell r="E124">
            <v>243</v>
          </cell>
          <cell r="F124">
            <v>3.59</v>
          </cell>
        </row>
        <row r="125">
          <cell r="A125">
            <v>193385</v>
          </cell>
          <cell r="B125" t="str">
            <v>02</v>
          </cell>
          <cell r="C125">
            <v>10</v>
          </cell>
          <cell r="D125" t="str">
            <v>Chemises à élastiques sans rabats    ASSORTIS</v>
          </cell>
          <cell r="E125">
            <v>242</v>
          </cell>
          <cell r="F125">
            <v>2.52</v>
          </cell>
        </row>
        <row r="126">
          <cell r="A126">
            <v>193385</v>
          </cell>
          <cell r="B126" t="str">
            <v>06</v>
          </cell>
          <cell r="C126">
            <v>10</v>
          </cell>
          <cell r="D126" t="str">
            <v>Chemises à élastiques sans rabats    BLEU</v>
          </cell>
          <cell r="E126">
            <v>242</v>
          </cell>
          <cell r="F126">
            <v>2.52</v>
          </cell>
        </row>
        <row r="127">
          <cell r="A127">
            <v>193385</v>
          </cell>
          <cell r="B127" t="str">
            <v>15</v>
          </cell>
          <cell r="C127">
            <v>10</v>
          </cell>
          <cell r="D127" t="str">
            <v>Chemises à élastiques sans rabats    JAUNE</v>
          </cell>
          <cell r="E127">
            <v>242</v>
          </cell>
          <cell r="F127">
            <v>2.52</v>
          </cell>
        </row>
        <row r="128">
          <cell r="A128">
            <v>193385</v>
          </cell>
          <cell r="B128" t="str">
            <v>19</v>
          </cell>
          <cell r="C128">
            <v>10</v>
          </cell>
          <cell r="D128" t="str">
            <v>Chemises à élastiques sans rabats    ROUGE</v>
          </cell>
          <cell r="E128">
            <v>242</v>
          </cell>
          <cell r="F128">
            <v>2.52</v>
          </cell>
        </row>
        <row r="129">
          <cell r="A129">
            <v>193385</v>
          </cell>
          <cell r="B129" t="str">
            <v>22</v>
          </cell>
          <cell r="C129">
            <v>10</v>
          </cell>
          <cell r="D129" t="str">
            <v>Chemises à élastiques sans rabats    VERT</v>
          </cell>
          <cell r="E129">
            <v>242</v>
          </cell>
          <cell r="F129">
            <v>2.52</v>
          </cell>
        </row>
        <row r="130">
          <cell r="A130">
            <v>191212</v>
          </cell>
          <cell r="B130" t="str">
            <v>06</v>
          </cell>
          <cell r="C130">
            <v>1</v>
          </cell>
          <cell r="D130" t="str">
            <v>Chemise sans élastique 3 rabats    BLEU</v>
          </cell>
          <cell r="E130">
            <v>242</v>
          </cell>
          <cell r="F130">
            <v>0.49</v>
          </cell>
        </row>
        <row r="131">
          <cell r="A131">
            <v>191212</v>
          </cell>
          <cell r="B131" t="str">
            <v>15</v>
          </cell>
          <cell r="C131">
            <v>1</v>
          </cell>
          <cell r="D131" t="str">
            <v>Chemise sans élastique 3 rabats    JAUNE</v>
          </cell>
          <cell r="E131">
            <v>242</v>
          </cell>
          <cell r="F131">
            <v>0.49</v>
          </cell>
        </row>
        <row r="132">
          <cell r="A132">
            <v>191212</v>
          </cell>
          <cell r="B132" t="str">
            <v>19</v>
          </cell>
          <cell r="C132">
            <v>1</v>
          </cell>
          <cell r="D132" t="str">
            <v>Chemise sans élastique 3 rabats    ROUGE</v>
          </cell>
          <cell r="E132">
            <v>242</v>
          </cell>
          <cell r="F132">
            <v>0.49</v>
          </cell>
        </row>
        <row r="133">
          <cell r="A133">
            <v>191181</v>
          </cell>
          <cell r="B133" t="str">
            <v>06</v>
          </cell>
          <cell r="C133">
            <v>250</v>
          </cell>
          <cell r="D133" t="str">
            <v>Sous-chemises 22x31cm - 60g    BLEU</v>
          </cell>
          <cell r="E133">
            <v>240</v>
          </cell>
          <cell r="F133">
            <v>3.05</v>
          </cell>
        </row>
        <row r="134">
          <cell r="A134">
            <v>191181</v>
          </cell>
          <cell r="B134" t="str">
            <v>10</v>
          </cell>
          <cell r="C134">
            <v>250</v>
          </cell>
          <cell r="D134" t="str">
            <v>Sous-chemises 22x31cm - 60g    BULLE</v>
          </cell>
          <cell r="E134">
            <v>240</v>
          </cell>
          <cell r="F134">
            <v>3.05</v>
          </cell>
        </row>
        <row r="135">
          <cell r="A135">
            <v>191181</v>
          </cell>
          <cell r="B135" t="str">
            <v>15</v>
          </cell>
          <cell r="C135">
            <v>250</v>
          </cell>
          <cell r="D135" t="str">
            <v>Sous-chemises 22x31cm - 60g    JAUNE</v>
          </cell>
          <cell r="E135">
            <v>240</v>
          </cell>
          <cell r="F135">
            <v>3.05</v>
          </cell>
        </row>
        <row r="136">
          <cell r="A136">
            <v>191181</v>
          </cell>
          <cell r="B136" t="str">
            <v>18</v>
          </cell>
          <cell r="C136">
            <v>250</v>
          </cell>
          <cell r="D136" t="str">
            <v>Sous-chemises 22x31cm - 60g    ORANGE</v>
          </cell>
          <cell r="E136">
            <v>240</v>
          </cell>
          <cell r="F136">
            <v>3.05</v>
          </cell>
        </row>
        <row r="137">
          <cell r="A137">
            <v>191181</v>
          </cell>
          <cell r="B137" t="str">
            <v>19</v>
          </cell>
          <cell r="C137">
            <v>250</v>
          </cell>
          <cell r="D137" t="str">
            <v>Sous-chemises 22x31cm - 60g    ROUGE</v>
          </cell>
          <cell r="E137">
            <v>240</v>
          </cell>
          <cell r="F137">
            <v>3.05</v>
          </cell>
        </row>
        <row r="138">
          <cell r="A138">
            <v>191181</v>
          </cell>
          <cell r="B138" t="str">
            <v>20</v>
          </cell>
          <cell r="C138">
            <v>250</v>
          </cell>
          <cell r="D138" t="str">
            <v>Sous-chemises 22x31cm - 60g    ROSE</v>
          </cell>
          <cell r="E138">
            <v>240</v>
          </cell>
          <cell r="F138">
            <v>3.05</v>
          </cell>
        </row>
        <row r="139">
          <cell r="A139">
            <v>191181</v>
          </cell>
          <cell r="B139" t="str">
            <v>22</v>
          </cell>
          <cell r="C139">
            <v>250</v>
          </cell>
          <cell r="D139" t="str">
            <v>Sous-chemises 22x31cm - 60g    VERT</v>
          </cell>
          <cell r="E139">
            <v>240</v>
          </cell>
          <cell r="F139">
            <v>3.05</v>
          </cell>
        </row>
        <row r="140">
          <cell r="A140">
            <v>191181</v>
          </cell>
          <cell r="B140" t="str">
            <v>25</v>
          </cell>
          <cell r="C140">
            <v>250</v>
          </cell>
          <cell r="D140" t="str">
            <v>Sous-chemises 22x31cm - 60g    VIOLET</v>
          </cell>
          <cell r="E140">
            <v>240</v>
          </cell>
          <cell r="F140">
            <v>3.05</v>
          </cell>
        </row>
        <row r="141">
          <cell r="A141">
            <v>191290</v>
          </cell>
          <cell r="C141">
            <v>50</v>
          </cell>
          <cell r="D141" t="str">
            <v>Boîtes archives carton - Dos 10 cm  </v>
          </cell>
          <cell r="E141">
            <v>262</v>
          </cell>
          <cell r="F141">
            <v>13.41</v>
          </cell>
        </row>
        <row r="142">
          <cell r="A142">
            <v>193146</v>
          </cell>
          <cell r="C142">
            <v>25</v>
          </cell>
          <cell r="D142" t="str">
            <v>Dossiers suspendus armoires kraft recyclé - orange - Fond V  </v>
          </cell>
          <cell r="E142">
            <v>257</v>
          </cell>
          <cell r="F142">
            <v>5.44</v>
          </cell>
        </row>
        <row r="143">
          <cell r="A143">
            <v>193147</v>
          </cell>
          <cell r="C143">
            <v>25</v>
          </cell>
          <cell r="D143" t="str">
            <v>Dossiers suspendus armoires kraft recyclé - orange - Fond 15 mm  </v>
          </cell>
          <cell r="E143">
            <v>257</v>
          </cell>
          <cell r="F143">
            <v>5.92</v>
          </cell>
        </row>
        <row r="144">
          <cell r="A144">
            <v>178353</v>
          </cell>
          <cell r="B144" t="str">
            <v>06</v>
          </cell>
          <cell r="C144">
            <v>1</v>
          </cell>
          <cell r="D144" t="str">
            <v>Stylo plume jetable PILOT V-Pen    BLEU</v>
          </cell>
          <cell r="E144">
            <v>141</v>
          </cell>
          <cell r="F144">
            <v>1.61</v>
          </cell>
        </row>
        <row r="145">
          <cell r="A145">
            <v>178353</v>
          </cell>
          <cell r="B145" t="str">
            <v>07</v>
          </cell>
          <cell r="C145">
            <v>1</v>
          </cell>
          <cell r="D145" t="str">
            <v>Stylo plume jetable PILOT V-Pen    BLEU CLAIR</v>
          </cell>
          <cell r="E145">
            <v>141</v>
          </cell>
          <cell r="F145">
            <v>1.61</v>
          </cell>
        </row>
        <row r="146">
          <cell r="A146">
            <v>178353</v>
          </cell>
          <cell r="B146" t="str">
            <v>17</v>
          </cell>
          <cell r="C146">
            <v>1</v>
          </cell>
          <cell r="D146" t="str">
            <v>Stylo plume jetable PILOT V-Pen    NOIR</v>
          </cell>
          <cell r="E146">
            <v>141</v>
          </cell>
          <cell r="F146">
            <v>1.61</v>
          </cell>
        </row>
        <row r="147">
          <cell r="A147">
            <v>178353</v>
          </cell>
          <cell r="B147" t="str">
            <v>19</v>
          </cell>
          <cell r="C147">
            <v>1</v>
          </cell>
          <cell r="D147" t="str">
            <v>Stylo plume jetable PILOT V-Pen    ROUGE</v>
          </cell>
          <cell r="E147">
            <v>141</v>
          </cell>
          <cell r="F147">
            <v>1.61</v>
          </cell>
        </row>
        <row r="148">
          <cell r="A148">
            <v>178353</v>
          </cell>
          <cell r="B148" t="str">
            <v>20</v>
          </cell>
          <cell r="C148">
            <v>1</v>
          </cell>
          <cell r="D148" t="str">
            <v>Stylo plume jetable PILOT V-Pen    ROSE</v>
          </cell>
          <cell r="E148">
            <v>141</v>
          </cell>
          <cell r="F148">
            <v>1.61</v>
          </cell>
        </row>
        <row r="149">
          <cell r="A149">
            <v>178353</v>
          </cell>
          <cell r="B149" t="str">
            <v>22</v>
          </cell>
          <cell r="C149">
            <v>1</v>
          </cell>
          <cell r="D149" t="str">
            <v>Stylo plume jetable PILOT V-Pen    VERT</v>
          </cell>
          <cell r="E149">
            <v>141</v>
          </cell>
          <cell r="F149">
            <v>1.61</v>
          </cell>
        </row>
        <row r="150">
          <cell r="A150">
            <v>178353</v>
          </cell>
          <cell r="B150" t="str">
            <v>25</v>
          </cell>
          <cell r="C150">
            <v>1</v>
          </cell>
          <cell r="D150" t="str">
            <v>Stylo plume jetable PILOT V-Pen    VIOLET</v>
          </cell>
          <cell r="E150">
            <v>141</v>
          </cell>
          <cell r="F150">
            <v>1.61</v>
          </cell>
        </row>
        <row r="151">
          <cell r="A151">
            <v>172452</v>
          </cell>
          <cell r="B151" t="str">
            <v>06</v>
          </cell>
          <cell r="C151">
            <v>1</v>
          </cell>
          <cell r="D151" t="str">
            <v>Stylo bille BIC Orange Cristal Fine - Ecriture fine    BLEU</v>
          </cell>
          <cell r="E151">
            <v>137</v>
          </cell>
          <cell r="F151">
            <v>0.16</v>
          </cell>
        </row>
        <row r="152">
          <cell r="A152">
            <v>172452</v>
          </cell>
          <cell r="B152" t="str">
            <v>17</v>
          </cell>
          <cell r="C152">
            <v>1</v>
          </cell>
          <cell r="D152" t="str">
            <v>Stylo bille BIC Orange Cristal Fine - Ecriture fine    NOIR</v>
          </cell>
          <cell r="E152">
            <v>137</v>
          </cell>
          <cell r="F152">
            <v>0.16</v>
          </cell>
        </row>
        <row r="153">
          <cell r="A153">
            <v>172452</v>
          </cell>
          <cell r="B153" t="str">
            <v>19</v>
          </cell>
          <cell r="C153">
            <v>1</v>
          </cell>
          <cell r="D153" t="str">
            <v>Stylo bille BIC Orange Cristal Fine - Ecriture fine    ROUGE</v>
          </cell>
          <cell r="E153">
            <v>137</v>
          </cell>
          <cell r="F153">
            <v>0.16</v>
          </cell>
        </row>
        <row r="154">
          <cell r="A154">
            <v>172452</v>
          </cell>
          <cell r="B154" t="str">
            <v>22</v>
          </cell>
          <cell r="C154">
            <v>1</v>
          </cell>
          <cell r="D154" t="str">
            <v>Stylo bille BIC Orange Cristal Fine - Ecriture fine    VERT</v>
          </cell>
          <cell r="E154">
            <v>137</v>
          </cell>
          <cell r="F154">
            <v>0.16</v>
          </cell>
        </row>
        <row r="155">
          <cell r="A155">
            <v>172451</v>
          </cell>
          <cell r="B155" t="str">
            <v>06</v>
          </cell>
          <cell r="C155">
            <v>1</v>
          </cell>
          <cell r="D155" t="str">
            <v>Stylo bille BIC Cristal - Ecriture moyenne    BLEU</v>
          </cell>
          <cell r="E155">
            <v>136</v>
          </cell>
          <cell r="F155">
            <v>0.16</v>
          </cell>
        </row>
        <row r="156">
          <cell r="A156">
            <v>172451</v>
          </cell>
          <cell r="B156" t="str">
            <v>17</v>
          </cell>
          <cell r="C156">
            <v>1</v>
          </cell>
          <cell r="D156" t="str">
            <v>Stylo bille BIC Cristal - Ecriture moyenne    NOIR</v>
          </cell>
          <cell r="E156">
            <v>136</v>
          </cell>
          <cell r="F156">
            <v>0.16</v>
          </cell>
        </row>
        <row r="157">
          <cell r="A157">
            <v>172451</v>
          </cell>
          <cell r="B157" t="str">
            <v>19</v>
          </cell>
          <cell r="C157">
            <v>1</v>
          </cell>
          <cell r="D157" t="str">
            <v>Stylo bille BIC Cristal - Ecriture moyenne    ROUGE</v>
          </cell>
          <cell r="E157">
            <v>136</v>
          </cell>
          <cell r="F157">
            <v>0.16</v>
          </cell>
        </row>
        <row r="158">
          <cell r="A158">
            <v>172451</v>
          </cell>
          <cell r="B158" t="str">
            <v>22</v>
          </cell>
          <cell r="C158">
            <v>1</v>
          </cell>
          <cell r="D158" t="str">
            <v>Stylo bille BIC Cristal - Ecriture moyenne    VERT</v>
          </cell>
          <cell r="E158">
            <v>136</v>
          </cell>
          <cell r="F158">
            <v>0.16</v>
          </cell>
        </row>
        <row r="159">
          <cell r="A159">
            <v>172460</v>
          </cell>
          <cell r="B159" t="str">
            <v>06</v>
          </cell>
          <cell r="C159">
            <v>1</v>
          </cell>
          <cell r="D159" t="str">
            <v>Stylo bille PROGRESS corps transparent - Pointe moyenne    BLEU</v>
          </cell>
          <cell r="E159">
            <v>136</v>
          </cell>
          <cell r="F159">
            <v>0.04</v>
          </cell>
        </row>
        <row r="160">
          <cell r="A160">
            <v>172460</v>
          </cell>
          <cell r="B160" t="str">
            <v>17</v>
          </cell>
          <cell r="C160">
            <v>1</v>
          </cell>
          <cell r="D160" t="str">
            <v>Stylo bille PROGRESS corps transparent - Pointe moyenne    NOIR</v>
          </cell>
          <cell r="E160">
            <v>136</v>
          </cell>
          <cell r="F160">
            <v>0.04</v>
          </cell>
        </row>
        <row r="161">
          <cell r="A161">
            <v>172460</v>
          </cell>
          <cell r="B161" t="str">
            <v>19</v>
          </cell>
          <cell r="C161">
            <v>1</v>
          </cell>
          <cell r="D161" t="str">
            <v>Stylo bille PROGRESS corps transparent - Pointe moyenne    ROUGE</v>
          </cell>
          <cell r="E161">
            <v>136</v>
          </cell>
          <cell r="F161">
            <v>0.04</v>
          </cell>
        </row>
        <row r="162">
          <cell r="A162">
            <v>172460</v>
          </cell>
          <cell r="B162" t="str">
            <v>22</v>
          </cell>
          <cell r="C162">
            <v>1</v>
          </cell>
          <cell r="D162" t="str">
            <v>Stylo bille PROGRESS corps transparent - Pointe moyenne    VERT</v>
          </cell>
          <cell r="E162">
            <v>136</v>
          </cell>
          <cell r="F162">
            <v>0.04</v>
          </cell>
        </row>
        <row r="163">
          <cell r="A163">
            <v>172502</v>
          </cell>
          <cell r="B163" t="str">
            <v>06</v>
          </cell>
          <cell r="C163">
            <v>1</v>
          </cell>
          <cell r="D163" t="str">
            <v>Stylo bille REYNOLDS 048 - Pointe moyenne    BLEU</v>
          </cell>
          <cell r="E163">
            <v>137</v>
          </cell>
          <cell r="F163">
            <v>0.17</v>
          </cell>
        </row>
        <row r="164">
          <cell r="A164">
            <v>172502</v>
          </cell>
          <cell r="B164" t="str">
            <v>17</v>
          </cell>
          <cell r="C164">
            <v>1</v>
          </cell>
          <cell r="D164" t="str">
            <v>Stylo bille REYNOLDS 048 - Pointe moyenne    NOIR</v>
          </cell>
          <cell r="E164">
            <v>137</v>
          </cell>
          <cell r="F164">
            <v>0.17</v>
          </cell>
        </row>
        <row r="165">
          <cell r="A165">
            <v>172502</v>
          </cell>
          <cell r="B165" t="str">
            <v>19</v>
          </cell>
          <cell r="C165">
            <v>1</v>
          </cell>
          <cell r="D165" t="str">
            <v>Stylo bille REYNOLDS 048 - Pointe moyenne    ROUGE</v>
          </cell>
          <cell r="E165">
            <v>137</v>
          </cell>
          <cell r="F165">
            <v>0.17</v>
          </cell>
        </row>
        <row r="166">
          <cell r="A166">
            <v>172502</v>
          </cell>
          <cell r="B166" t="str">
            <v>22</v>
          </cell>
          <cell r="C166">
            <v>1</v>
          </cell>
          <cell r="D166" t="str">
            <v>Stylo bille REYNOLDS 048 - Pointe moyenne    VERT</v>
          </cell>
          <cell r="E166">
            <v>137</v>
          </cell>
          <cell r="F166">
            <v>0.17</v>
          </cell>
        </row>
        <row r="167">
          <cell r="A167">
            <v>179117</v>
          </cell>
          <cell r="C167">
            <v>1</v>
          </cell>
          <cell r="D167" t="str">
            <v>Stylo bille gel effaçable PILOT Frixion - bleu  </v>
          </cell>
          <cell r="E167">
            <v>131</v>
          </cell>
          <cell r="F167">
            <v>1.17</v>
          </cell>
        </row>
        <row r="168">
          <cell r="A168">
            <v>172416</v>
          </cell>
          <cell r="C168">
            <v>1</v>
          </cell>
          <cell r="D168" t="str">
            <v>Stylo bille PILOT Supergel Begreen 0.7 - bleu  </v>
          </cell>
          <cell r="E168">
            <v>130</v>
          </cell>
          <cell r="F168">
            <v>0.6</v>
          </cell>
        </row>
        <row r="169">
          <cell r="A169">
            <v>172464</v>
          </cell>
          <cell r="B169" t="str">
            <v>06</v>
          </cell>
          <cell r="C169">
            <v>1</v>
          </cell>
          <cell r="D169" t="str">
            <v>Stylo bille encre gel PILOT G2 0,7    BLEU</v>
          </cell>
          <cell r="E169">
            <v>133</v>
          </cell>
          <cell r="F169">
            <v>0.99</v>
          </cell>
        </row>
        <row r="170">
          <cell r="A170">
            <v>172464</v>
          </cell>
          <cell r="B170" t="str">
            <v>17</v>
          </cell>
          <cell r="C170">
            <v>1</v>
          </cell>
          <cell r="D170" t="str">
            <v>Stylo bille encre gel PILOT G2 0,7    NOIR</v>
          </cell>
          <cell r="E170">
            <v>133</v>
          </cell>
          <cell r="F170">
            <v>0.99</v>
          </cell>
        </row>
        <row r="171">
          <cell r="A171">
            <v>172464</v>
          </cell>
          <cell r="B171" t="str">
            <v>19</v>
          </cell>
          <cell r="C171">
            <v>1</v>
          </cell>
          <cell r="D171" t="str">
            <v>Stylo bille encre gel PILOT G2 0,7    ROUGE</v>
          </cell>
          <cell r="E171">
            <v>133</v>
          </cell>
          <cell r="F171">
            <v>0.99</v>
          </cell>
        </row>
        <row r="172">
          <cell r="A172">
            <v>172464</v>
          </cell>
          <cell r="B172" t="str">
            <v>22</v>
          </cell>
          <cell r="C172">
            <v>1</v>
          </cell>
          <cell r="D172" t="str">
            <v>Stylo bille encre gel PILOT G2 0,7    VERT</v>
          </cell>
          <cell r="E172">
            <v>133</v>
          </cell>
          <cell r="F172">
            <v>0.99</v>
          </cell>
        </row>
        <row r="173">
          <cell r="A173">
            <v>174203</v>
          </cell>
          <cell r="B173" t="str">
            <v>06</v>
          </cell>
          <cell r="C173">
            <v>1</v>
          </cell>
          <cell r="D173" t="str">
            <v>Roller pointe aiguille PILOT Hi-Tecpoint V5 - Ecriture fine    BLEU</v>
          </cell>
          <cell r="E173">
            <v>129</v>
          </cell>
          <cell r="F173">
            <v>1.09</v>
          </cell>
        </row>
        <row r="174">
          <cell r="A174">
            <v>174203</v>
          </cell>
          <cell r="B174" t="str">
            <v>17</v>
          </cell>
          <cell r="C174">
            <v>1</v>
          </cell>
          <cell r="D174" t="str">
            <v>Roller pointe aiguille PILOT Hi-Tecpoint V5 - Ecriture fine    NOIR</v>
          </cell>
          <cell r="E174">
            <v>129</v>
          </cell>
          <cell r="F174">
            <v>1.09</v>
          </cell>
        </row>
        <row r="175">
          <cell r="A175">
            <v>174203</v>
          </cell>
          <cell r="B175" t="str">
            <v>19</v>
          </cell>
          <cell r="C175">
            <v>1</v>
          </cell>
          <cell r="D175" t="str">
            <v>Roller pointe aiguille PILOT Hi-Tecpoint V5 - Ecriture fine    ROUGE</v>
          </cell>
          <cell r="E175">
            <v>129</v>
          </cell>
          <cell r="F175">
            <v>1.09</v>
          </cell>
        </row>
        <row r="176">
          <cell r="A176">
            <v>174203</v>
          </cell>
          <cell r="B176" t="str">
            <v>22</v>
          </cell>
          <cell r="C176">
            <v>1</v>
          </cell>
          <cell r="D176" t="str">
            <v>Roller pointe aiguille PILOT Hi-Tecpoint V5 - Ecriture fine    VERT</v>
          </cell>
          <cell r="E176">
            <v>129</v>
          </cell>
          <cell r="F176">
            <v>1.09</v>
          </cell>
        </row>
        <row r="177">
          <cell r="A177">
            <v>174201</v>
          </cell>
          <cell r="B177" t="str">
            <v>06</v>
          </cell>
          <cell r="C177">
            <v>1</v>
          </cell>
          <cell r="D177" t="str">
            <v>Roller pointe aiguille PROGRESS - Ecriture moyenne 0.6mm    BLEU</v>
          </cell>
          <cell r="E177">
            <v>129</v>
          </cell>
          <cell r="F177">
            <v>0.55</v>
          </cell>
        </row>
        <row r="178">
          <cell r="A178">
            <v>174201</v>
          </cell>
          <cell r="B178" t="str">
            <v>17</v>
          </cell>
          <cell r="C178">
            <v>1</v>
          </cell>
          <cell r="D178" t="str">
            <v>Roller pointe aiguille PROGRESS - Ecriture moyenne 0.6mm    NOIR</v>
          </cell>
          <cell r="E178">
            <v>129</v>
          </cell>
          <cell r="F178">
            <v>0.55</v>
          </cell>
        </row>
        <row r="179">
          <cell r="A179">
            <v>174201</v>
          </cell>
          <cell r="B179" t="str">
            <v>19</v>
          </cell>
          <cell r="C179">
            <v>1</v>
          </cell>
          <cell r="D179" t="str">
            <v>Roller pointe aiguille PROGRESS - Ecriture moyenne 0.6mm    ROUGE</v>
          </cell>
          <cell r="E179">
            <v>129</v>
          </cell>
          <cell r="F179">
            <v>0.55</v>
          </cell>
        </row>
        <row r="180">
          <cell r="A180">
            <v>174182</v>
          </cell>
          <cell r="B180" t="str">
            <v>06</v>
          </cell>
          <cell r="C180">
            <v>1</v>
          </cell>
          <cell r="D180" t="str">
            <v>Feutre BIC Parafe 881 - Ecriture moyenne    BLEU</v>
          </cell>
          <cell r="E180">
            <v>143</v>
          </cell>
          <cell r="F180">
            <v>0.2</v>
          </cell>
        </row>
        <row r="181">
          <cell r="A181">
            <v>174182</v>
          </cell>
          <cell r="B181" t="str">
            <v>17</v>
          </cell>
          <cell r="C181">
            <v>1</v>
          </cell>
          <cell r="D181" t="str">
            <v>Feutre BIC Parafe 881 - Ecriture moyenne    NOIR</v>
          </cell>
          <cell r="E181">
            <v>143</v>
          </cell>
          <cell r="F181">
            <v>0.2</v>
          </cell>
        </row>
        <row r="182">
          <cell r="A182">
            <v>174182</v>
          </cell>
          <cell r="B182" t="str">
            <v>19</v>
          </cell>
          <cell r="C182">
            <v>1</v>
          </cell>
          <cell r="D182" t="str">
            <v>Feutre BIC Parafe 881 - Ecriture moyenne    ROUGE</v>
          </cell>
          <cell r="E182">
            <v>143</v>
          </cell>
          <cell r="F182">
            <v>0.2</v>
          </cell>
        </row>
        <row r="183">
          <cell r="A183">
            <v>179054</v>
          </cell>
          <cell r="B183" t="str">
            <v>06</v>
          </cell>
          <cell r="C183">
            <v>1</v>
          </cell>
          <cell r="D183" t="str">
            <v>Stylo bille Gel 0,7 PROGRESS    BLEU</v>
          </cell>
          <cell r="E183">
            <v>130</v>
          </cell>
          <cell r="F183">
            <v>0.25</v>
          </cell>
        </row>
        <row r="184">
          <cell r="A184">
            <v>179054</v>
          </cell>
          <cell r="B184" t="str">
            <v>17</v>
          </cell>
          <cell r="C184">
            <v>1</v>
          </cell>
          <cell r="D184" t="str">
            <v>Stylo bille Gel 0,7 PROGRESS    NOIR</v>
          </cell>
          <cell r="E184">
            <v>130</v>
          </cell>
          <cell r="F184">
            <v>0.25</v>
          </cell>
        </row>
        <row r="185">
          <cell r="A185">
            <v>179054</v>
          </cell>
          <cell r="B185" t="str">
            <v>19</v>
          </cell>
          <cell r="C185">
            <v>1</v>
          </cell>
          <cell r="D185" t="str">
            <v>Stylo bille Gel 0,7 PROGRESS    ROUGE</v>
          </cell>
          <cell r="E185">
            <v>130</v>
          </cell>
          <cell r="F185">
            <v>0.25</v>
          </cell>
        </row>
        <row r="186">
          <cell r="A186">
            <v>179054</v>
          </cell>
          <cell r="B186" t="str">
            <v>22</v>
          </cell>
          <cell r="C186">
            <v>1</v>
          </cell>
          <cell r="D186" t="str">
            <v>Stylo bille Gel 0,7 PROGRESS    VERT</v>
          </cell>
          <cell r="E186">
            <v>130</v>
          </cell>
          <cell r="F186">
            <v>0.25</v>
          </cell>
        </row>
        <row r="187">
          <cell r="A187">
            <v>172395</v>
          </cell>
          <cell r="B187" t="str">
            <v>50</v>
          </cell>
          <cell r="C187">
            <v>12</v>
          </cell>
          <cell r="D187" t="str">
            <v>Crayons à papier Writer HB    HB</v>
          </cell>
          <cell r="E187">
            <v>144</v>
          </cell>
          <cell r="F187">
            <v>0.65</v>
          </cell>
        </row>
        <row r="188">
          <cell r="A188">
            <v>178261</v>
          </cell>
          <cell r="C188">
            <v>12</v>
          </cell>
          <cell r="D188" t="str">
            <v>Crayons de couleur STABILO Greencolors  </v>
          </cell>
          <cell r="E188">
            <v>144</v>
          </cell>
          <cell r="F188">
            <v>1.9</v>
          </cell>
        </row>
        <row r="189">
          <cell r="A189">
            <v>173258</v>
          </cell>
          <cell r="B189" t="str">
            <v>06</v>
          </cell>
          <cell r="C189">
            <v>6</v>
          </cell>
          <cell r="D189" t="str">
            <v>Cartouches courtes Internationales    BLEU</v>
          </cell>
          <cell r="E189">
            <v>140</v>
          </cell>
          <cell r="F189">
            <v>0.37</v>
          </cell>
        </row>
        <row r="190">
          <cell r="A190">
            <v>173258</v>
          </cell>
          <cell r="B190" t="str">
            <v>17</v>
          </cell>
          <cell r="C190">
            <v>6</v>
          </cell>
          <cell r="D190" t="str">
            <v>Cartouches courtes Internationales    NOIR</v>
          </cell>
          <cell r="E190">
            <v>140</v>
          </cell>
          <cell r="F190">
            <v>0.37</v>
          </cell>
        </row>
        <row r="191">
          <cell r="A191">
            <v>174166</v>
          </cell>
          <cell r="B191" t="str">
            <v>06</v>
          </cell>
          <cell r="C191">
            <v>1</v>
          </cell>
          <cell r="D191" t="str">
            <v>Marqueur BIC Whiteboard Medium Junior 1741 - Pointe ogive    BLEU</v>
          </cell>
          <cell r="E191">
            <v>152</v>
          </cell>
          <cell r="F191">
            <v>0.53</v>
          </cell>
        </row>
        <row r="192">
          <cell r="A192">
            <v>174166</v>
          </cell>
          <cell r="B192" t="str">
            <v>17</v>
          </cell>
          <cell r="C192">
            <v>1</v>
          </cell>
          <cell r="D192" t="str">
            <v>Marqueur BIC Whiteboard Medium Junior 1741 - Pointe ogive    NOIR</v>
          </cell>
          <cell r="E192">
            <v>152</v>
          </cell>
          <cell r="F192">
            <v>0.53</v>
          </cell>
        </row>
        <row r="193">
          <cell r="A193">
            <v>174166</v>
          </cell>
          <cell r="B193" t="str">
            <v>19</v>
          </cell>
          <cell r="C193">
            <v>1</v>
          </cell>
          <cell r="D193" t="str">
            <v>Marqueur BIC Whiteboard Medium Junior 1741 - Pointe ogive    ROUGE</v>
          </cell>
          <cell r="E193">
            <v>152</v>
          </cell>
          <cell r="F193">
            <v>0.53</v>
          </cell>
        </row>
        <row r="194">
          <cell r="A194">
            <v>174166</v>
          </cell>
          <cell r="B194" t="str">
            <v>22</v>
          </cell>
          <cell r="C194">
            <v>1</v>
          </cell>
          <cell r="D194" t="str">
            <v>Marqueur BIC Whiteboard Medium Junior 1741 - Pointe ogive    VERT</v>
          </cell>
          <cell r="E194">
            <v>152</v>
          </cell>
          <cell r="F194">
            <v>0.53</v>
          </cell>
        </row>
        <row r="195">
          <cell r="A195">
            <v>174186</v>
          </cell>
          <cell r="B195" t="str">
            <v>06</v>
          </cell>
          <cell r="C195">
            <v>1</v>
          </cell>
          <cell r="D195" t="str">
            <v>Marqueur BIC Velleda 1751 - Pointe biseautée    BLEU</v>
          </cell>
          <cell r="E195">
            <v>153</v>
          </cell>
          <cell r="F195">
            <v>0.61</v>
          </cell>
        </row>
        <row r="196">
          <cell r="A196">
            <v>174186</v>
          </cell>
          <cell r="B196" t="str">
            <v>17</v>
          </cell>
          <cell r="C196">
            <v>1</v>
          </cell>
          <cell r="D196" t="str">
            <v>Marqueur BIC Velleda 1751 - Pointe biseautée    NOIR</v>
          </cell>
          <cell r="E196">
            <v>153</v>
          </cell>
          <cell r="F196">
            <v>0.61</v>
          </cell>
        </row>
        <row r="197">
          <cell r="A197">
            <v>174186</v>
          </cell>
          <cell r="B197" t="str">
            <v>19</v>
          </cell>
          <cell r="C197">
            <v>1</v>
          </cell>
          <cell r="D197" t="str">
            <v>Marqueur BIC Velleda 1751 - Pointe biseautée    ROUGE</v>
          </cell>
          <cell r="E197">
            <v>153</v>
          </cell>
          <cell r="F197">
            <v>0.61</v>
          </cell>
        </row>
        <row r="198">
          <cell r="A198">
            <v>174186</v>
          </cell>
          <cell r="B198" t="str">
            <v>22</v>
          </cell>
          <cell r="C198">
            <v>1</v>
          </cell>
          <cell r="D198" t="str">
            <v>Marqueur BIC Velleda 1751 - Pointe biseautée    VERT</v>
          </cell>
          <cell r="E198">
            <v>153</v>
          </cell>
          <cell r="F198">
            <v>0.61</v>
          </cell>
        </row>
        <row r="199">
          <cell r="A199">
            <v>174332</v>
          </cell>
          <cell r="B199" t="str">
            <v>06</v>
          </cell>
          <cell r="C199">
            <v>1</v>
          </cell>
          <cell r="D199" t="str">
            <v>Marqueur pour tableaux blancs PROGRESS - Pointe ogive    BLEU</v>
          </cell>
          <cell r="E199">
            <v>153</v>
          </cell>
          <cell r="F199">
            <v>0.23</v>
          </cell>
        </row>
        <row r="200">
          <cell r="A200">
            <v>174332</v>
          </cell>
          <cell r="B200" t="str">
            <v>17</v>
          </cell>
          <cell r="C200">
            <v>1</v>
          </cell>
          <cell r="D200" t="str">
            <v>Marqueur pour tableaux blancs PROGRESS - Pointe ogive    NOIR</v>
          </cell>
          <cell r="E200">
            <v>153</v>
          </cell>
          <cell r="F200">
            <v>0.23</v>
          </cell>
        </row>
        <row r="201">
          <cell r="A201">
            <v>174332</v>
          </cell>
          <cell r="B201" t="str">
            <v>19</v>
          </cell>
          <cell r="C201">
            <v>1</v>
          </cell>
          <cell r="D201" t="str">
            <v>Marqueur pour tableaux blancs PROGRESS - Pointe ogive    ROUGE</v>
          </cell>
          <cell r="E201">
            <v>153</v>
          </cell>
          <cell r="F201">
            <v>0.23</v>
          </cell>
        </row>
        <row r="202">
          <cell r="A202">
            <v>174332</v>
          </cell>
          <cell r="B202" t="str">
            <v>22</v>
          </cell>
          <cell r="C202">
            <v>1</v>
          </cell>
          <cell r="D202" t="str">
            <v>Marqueur pour tableaux blancs PROGRESS - Pointe ogive    VERT</v>
          </cell>
          <cell r="E202">
            <v>153</v>
          </cell>
          <cell r="F202">
            <v>0.23</v>
          </cell>
        </row>
        <row r="203">
          <cell r="A203">
            <v>174337</v>
          </cell>
          <cell r="B203" t="str">
            <v>06</v>
          </cell>
          <cell r="C203">
            <v>1</v>
          </cell>
          <cell r="D203" t="str">
            <v>Marqueur permanent PROGRESS - Pointe ogive    BLEU</v>
          </cell>
          <cell r="E203">
            <v>155</v>
          </cell>
          <cell r="F203">
            <v>0.17</v>
          </cell>
        </row>
        <row r="204">
          <cell r="A204">
            <v>174337</v>
          </cell>
          <cell r="B204" t="str">
            <v>17</v>
          </cell>
          <cell r="C204">
            <v>1</v>
          </cell>
          <cell r="D204" t="str">
            <v>Marqueur permanent PROGRESS - Pointe ogive    NOIR</v>
          </cell>
          <cell r="E204">
            <v>155</v>
          </cell>
          <cell r="F204">
            <v>0.17</v>
          </cell>
        </row>
        <row r="205">
          <cell r="A205">
            <v>174337</v>
          </cell>
          <cell r="B205" t="str">
            <v>19</v>
          </cell>
          <cell r="C205">
            <v>1</v>
          </cell>
          <cell r="D205" t="str">
            <v>Marqueur permanent PROGRESS - Pointe ogive    ROUGE</v>
          </cell>
          <cell r="E205">
            <v>155</v>
          </cell>
          <cell r="F205">
            <v>0.17</v>
          </cell>
        </row>
        <row r="206">
          <cell r="A206">
            <v>174337</v>
          </cell>
          <cell r="B206" t="str">
            <v>22</v>
          </cell>
          <cell r="C206">
            <v>1</v>
          </cell>
          <cell r="D206" t="str">
            <v>Marqueur permanent PROGRESS - Pointe ogive    VERT</v>
          </cell>
          <cell r="E206">
            <v>155</v>
          </cell>
          <cell r="F206">
            <v>0.17</v>
          </cell>
        </row>
        <row r="207">
          <cell r="A207">
            <v>174140</v>
          </cell>
          <cell r="C207">
            <v>1</v>
          </cell>
          <cell r="D207" t="str">
            <v>Marqueur PROGRESS pour tableaux papier - bleu  </v>
          </cell>
          <cell r="E207">
            <v>153</v>
          </cell>
          <cell r="F207">
            <v>0.2</v>
          </cell>
        </row>
        <row r="208">
          <cell r="A208">
            <v>174254</v>
          </cell>
          <cell r="B208" t="str">
            <v>06</v>
          </cell>
          <cell r="C208">
            <v>1</v>
          </cell>
          <cell r="D208" t="str">
            <v>Surligneur PROGRESS    BLEU</v>
          </cell>
          <cell r="E208">
            <v>148</v>
          </cell>
          <cell r="F208">
            <v>0.14</v>
          </cell>
        </row>
        <row r="209">
          <cell r="A209">
            <v>174254</v>
          </cell>
          <cell r="B209" t="str">
            <v>15</v>
          </cell>
          <cell r="C209">
            <v>1</v>
          </cell>
          <cell r="D209" t="str">
            <v>Surligneur PROGRESS    JAUNE</v>
          </cell>
          <cell r="E209">
            <v>148</v>
          </cell>
          <cell r="F209">
            <v>0.14</v>
          </cell>
        </row>
        <row r="210">
          <cell r="A210">
            <v>174254</v>
          </cell>
          <cell r="B210" t="str">
            <v>18</v>
          </cell>
          <cell r="C210">
            <v>1</v>
          </cell>
          <cell r="D210" t="str">
            <v>Surligneur PROGRESS    ORANGE</v>
          </cell>
          <cell r="E210">
            <v>148</v>
          </cell>
          <cell r="F210">
            <v>0.14</v>
          </cell>
        </row>
        <row r="211">
          <cell r="A211">
            <v>174254</v>
          </cell>
          <cell r="B211" t="str">
            <v>20</v>
          </cell>
          <cell r="C211">
            <v>1</v>
          </cell>
          <cell r="D211" t="str">
            <v>Surligneur PROGRESS    ROSE</v>
          </cell>
          <cell r="E211">
            <v>148</v>
          </cell>
          <cell r="F211">
            <v>0.14</v>
          </cell>
        </row>
        <row r="212">
          <cell r="A212">
            <v>174254</v>
          </cell>
          <cell r="B212" t="str">
            <v>22</v>
          </cell>
          <cell r="C212">
            <v>1</v>
          </cell>
          <cell r="D212" t="str">
            <v>Surligneur PROGRESS    VERT</v>
          </cell>
          <cell r="E212">
            <v>148</v>
          </cell>
          <cell r="F212">
            <v>0.14</v>
          </cell>
        </row>
        <row r="213">
          <cell r="A213">
            <v>142200</v>
          </cell>
          <cell r="C213">
            <v>1</v>
          </cell>
          <cell r="D213" t="str">
            <v>Feutre effaceur réécriveur REYNOLDS - 2 usages  </v>
          </cell>
          <cell r="E213">
            <v>158</v>
          </cell>
          <cell r="F213">
            <v>0.48</v>
          </cell>
        </row>
        <row r="214">
          <cell r="A214">
            <v>142214</v>
          </cell>
          <cell r="C214">
            <v>1</v>
          </cell>
          <cell r="D214" t="str">
            <v>Flacon correcteur à pinceau - 20 ml  </v>
          </cell>
          <cell r="E214">
            <v>159</v>
          </cell>
          <cell r="F214">
            <v>0.25</v>
          </cell>
        </row>
        <row r="215">
          <cell r="A215">
            <v>142237</v>
          </cell>
          <cell r="C215">
            <v>1</v>
          </cell>
          <cell r="D215" t="str">
            <v>Dévidoir PRITT Roller rechargeable - Largeur de bande 4,2 mm  </v>
          </cell>
          <cell r="E215">
            <v>161</v>
          </cell>
          <cell r="F215">
            <v>3.04</v>
          </cell>
        </row>
        <row r="216">
          <cell r="A216">
            <v>142238</v>
          </cell>
          <cell r="C216">
            <v>1</v>
          </cell>
          <cell r="D216" t="str">
            <v>Recharge PRITT Roller rechargeable - 4,2 mm  </v>
          </cell>
          <cell r="E216">
            <v>161</v>
          </cell>
          <cell r="F216">
            <v>1.9</v>
          </cell>
        </row>
        <row r="217">
          <cell r="A217">
            <v>178201</v>
          </cell>
          <cell r="C217">
            <v>1</v>
          </cell>
          <cell r="D217" t="str">
            <v>Taille-crayon en acier inoxydable/aluminium - 1 usage  </v>
          </cell>
          <cell r="E217">
            <v>144</v>
          </cell>
          <cell r="F217">
            <v>0.08</v>
          </cell>
        </row>
        <row r="218">
          <cell r="A218">
            <v>178202</v>
          </cell>
          <cell r="C218">
            <v>1</v>
          </cell>
          <cell r="D218" t="str">
            <v>Taille-crayon en acier inoxydable/aluminium - 2 usages  </v>
          </cell>
          <cell r="E218">
            <v>144</v>
          </cell>
          <cell r="F218">
            <v>0.16</v>
          </cell>
        </row>
        <row r="219">
          <cell r="A219">
            <v>136153</v>
          </cell>
          <cell r="C219">
            <v>1</v>
          </cell>
          <cell r="D219" t="str">
            <v>Perforateur 2 trous PROGRESS - 10 feuilles  </v>
          </cell>
          <cell r="E219">
            <v>187</v>
          </cell>
          <cell r="F219">
            <v>0.98</v>
          </cell>
        </row>
        <row r="220">
          <cell r="A220">
            <v>136157</v>
          </cell>
          <cell r="C220">
            <v>1</v>
          </cell>
          <cell r="D220" t="str">
            <v>Perforateur 4 trous PROGRESS  </v>
          </cell>
          <cell r="E220">
            <v>186</v>
          </cell>
          <cell r="F220">
            <v>4.25</v>
          </cell>
        </row>
        <row r="221">
          <cell r="A221">
            <v>237024</v>
          </cell>
          <cell r="B221" t="str">
            <v>06</v>
          </cell>
          <cell r="C221">
            <v>1</v>
          </cell>
          <cell r="D221" t="str">
            <v>Pot à crayons    BLEU</v>
          </cell>
          <cell r="E221">
            <v>314</v>
          </cell>
          <cell r="F221">
            <v>0.56</v>
          </cell>
        </row>
        <row r="222">
          <cell r="A222">
            <v>237024</v>
          </cell>
          <cell r="B222" t="str">
            <v>13</v>
          </cell>
          <cell r="C222">
            <v>1</v>
          </cell>
          <cell r="D222" t="str">
            <v>Pot à crayons    INCOLORE</v>
          </cell>
          <cell r="E222">
            <v>314</v>
          </cell>
          <cell r="F222">
            <v>0.56</v>
          </cell>
        </row>
        <row r="223">
          <cell r="A223">
            <v>237024</v>
          </cell>
          <cell r="B223" t="str">
            <v>17</v>
          </cell>
          <cell r="C223">
            <v>1</v>
          </cell>
          <cell r="D223" t="str">
            <v>Pot à crayons    NOIR</v>
          </cell>
          <cell r="E223">
            <v>314</v>
          </cell>
          <cell r="F223">
            <v>0.56</v>
          </cell>
        </row>
        <row r="224">
          <cell r="A224">
            <v>157087</v>
          </cell>
          <cell r="C224">
            <v>100</v>
          </cell>
          <cell r="D224" t="str">
            <v>Punaises baïonnette N°2 - Ø 10 mm  </v>
          </cell>
          <cell r="E224">
            <v>178</v>
          </cell>
          <cell r="F224">
            <v>0.3</v>
          </cell>
        </row>
        <row r="225">
          <cell r="A225">
            <v>110115</v>
          </cell>
          <cell r="C225">
            <v>1</v>
          </cell>
          <cell r="D225" t="str">
            <v>Etui de pâte adhésive PATAFIX - jaune  </v>
          </cell>
          <cell r="E225">
            <v>169</v>
          </cell>
          <cell r="F225">
            <v>1.64</v>
          </cell>
        </row>
        <row r="226">
          <cell r="A226">
            <v>130337</v>
          </cell>
          <cell r="C226">
            <v>100</v>
          </cell>
          <cell r="D226" t="str">
            <v>Trombones acier galvanisé 32 mm  </v>
          </cell>
          <cell r="E226">
            <v>177</v>
          </cell>
          <cell r="F226">
            <v>0.17</v>
          </cell>
        </row>
        <row r="227">
          <cell r="A227">
            <v>296001</v>
          </cell>
          <cell r="B227" t="str">
            <v>15</v>
          </cell>
          <cell r="C227">
            <v>1</v>
          </cell>
          <cell r="D227" t="str">
            <v>Bloc Notes repositionnables PROGRESS 7,6 x 7,6 cm    JAUNE</v>
          </cell>
          <cell r="E227">
            <v>102</v>
          </cell>
          <cell r="F227">
            <v>0.11</v>
          </cell>
        </row>
        <row r="228">
          <cell r="A228">
            <v>296017</v>
          </cell>
          <cell r="C228">
            <v>1</v>
          </cell>
          <cell r="D228" t="str">
            <v>Bloc Notes repositionnables recyclés PROGRESS 7,6 x 7,6 cm  </v>
          </cell>
          <cell r="E228">
            <v>103</v>
          </cell>
          <cell r="F228">
            <v>0.18</v>
          </cell>
        </row>
        <row r="229">
          <cell r="A229">
            <v>296000</v>
          </cell>
          <cell r="B229" t="str">
            <v>15</v>
          </cell>
          <cell r="C229">
            <v>12</v>
          </cell>
          <cell r="D229" t="str">
            <v>Blocs Notes repositionnables PROGRESS 3,8 x 5,1 cm    JAUNE</v>
          </cell>
          <cell r="E229">
            <v>102</v>
          </cell>
          <cell r="F229">
            <v>0.72</v>
          </cell>
        </row>
        <row r="230">
          <cell r="A230">
            <v>296016</v>
          </cell>
          <cell r="C230">
            <v>12</v>
          </cell>
          <cell r="D230" t="str">
            <v>Blocs Notes repositionnables recyclés  PROGRESS 3,8 x 5,1cm  </v>
          </cell>
          <cell r="E230">
            <v>103</v>
          </cell>
          <cell r="F230">
            <v>1.08</v>
          </cell>
        </row>
        <row r="231">
          <cell r="A231">
            <v>112056</v>
          </cell>
          <cell r="C231">
            <v>1</v>
          </cell>
          <cell r="D231" t="str">
            <v>Bâton de colle PROGRESS - 10g  </v>
          </cell>
          <cell r="E231">
            <v>171</v>
          </cell>
          <cell r="F231">
            <v>0.16</v>
          </cell>
        </row>
        <row r="232">
          <cell r="A232">
            <v>112057</v>
          </cell>
          <cell r="C232">
            <v>1</v>
          </cell>
          <cell r="D232" t="str">
            <v>Bâton de colle PROGRESS - 20g  </v>
          </cell>
          <cell r="E232">
            <v>171</v>
          </cell>
          <cell r="F232">
            <v>0.23</v>
          </cell>
        </row>
        <row r="233">
          <cell r="A233">
            <v>112044</v>
          </cell>
          <cell r="C233">
            <v>1</v>
          </cell>
          <cell r="D233" t="str">
            <v>Tube de colle universelle PROGRESS - 30 ml  </v>
          </cell>
          <cell r="E233">
            <v>170</v>
          </cell>
          <cell r="F233">
            <v>0.33</v>
          </cell>
        </row>
        <row r="234">
          <cell r="A234">
            <v>110044</v>
          </cell>
          <cell r="C234">
            <v>1</v>
          </cell>
          <cell r="D234" t="str">
            <v>Adhésif transparent économique - 33 m x 19 mm  </v>
          </cell>
          <cell r="E234">
            <v>164</v>
          </cell>
          <cell r="F234">
            <v>0.17</v>
          </cell>
        </row>
        <row r="235">
          <cell r="A235">
            <v>182009</v>
          </cell>
          <cell r="C235">
            <v>1</v>
          </cell>
          <cell r="D235" t="str">
            <v>Compas Stop System  </v>
          </cell>
          <cell r="E235">
            <v>177</v>
          </cell>
          <cell r="F235">
            <v>1.64</v>
          </cell>
        </row>
        <row r="236">
          <cell r="A236">
            <v>182876</v>
          </cell>
          <cell r="C236">
            <v>1</v>
          </cell>
          <cell r="D236" t="str">
            <v>Règle de bureau simple PROGRESS - 30 cm  </v>
          </cell>
          <cell r="E236">
            <v>176</v>
          </cell>
          <cell r="F236">
            <v>0.17</v>
          </cell>
        </row>
        <row r="237">
          <cell r="A237">
            <v>182803</v>
          </cell>
          <cell r="C237">
            <v>1</v>
          </cell>
          <cell r="D237" t="str">
            <v>Régle de bureau simple PROGRESS - 20 cm  </v>
          </cell>
          <cell r="E237">
            <v>176</v>
          </cell>
          <cell r="F237">
            <v>0.11</v>
          </cell>
        </row>
        <row r="238">
          <cell r="A238">
            <v>183605</v>
          </cell>
          <cell r="C238">
            <v>1</v>
          </cell>
          <cell r="D238" t="str">
            <v>Equerre géométrique avec hypothénuse 45°  </v>
          </cell>
          <cell r="E238">
            <v>176</v>
          </cell>
          <cell r="F238">
            <v>0.77</v>
          </cell>
        </row>
        <row r="239">
          <cell r="A239">
            <v>162258</v>
          </cell>
          <cell r="C239">
            <v>1</v>
          </cell>
          <cell r="D239" t="str">
            <v>Ciseaux de poche bouts ronds - 13 cm  </v>
          </cell>
          <cell r="E239">
            <v>172</v>
          </cell>
          <cell r="F239">
            <v>0.9</v>
          </cell>
        </row>
        <row r="240">
          <cell r="A240">
            <v>162282</v>
          </cell>
          <cell r="C240">
            <v>1</v>
          </cell>
          <cell r="D240" t="str">
            <v>Paire de ciseaux de bureau bouts ronds - 17 cm  </v>
          </cell>
          <cell r="E240">
            <v>174</v>
          </cell>
          <cell r="F240">
            <v>1.35</v>
          </cell>
        </row>
        <row r="241">
          <cell r="A241">
            <v>172337</v>
          </cell>
          <cell r="C241">
            <v>100</v>
          </cell>
          <cell r="D241" t="str">
            <v>Craies enrobées blanches pour tableau noir  </v>
          </cell>
          <cell r="E241">
            <v>156</v>
          </cell>
          <cell r="F241">
            <v>2.76</v>
          </cell>
        </row>
        <row r="242">
          <cell r="A242">
            <v>172338</v>
          </cell>
          <cell r="C242">
            <v>100</v>
          </cell>
          <cell r="D242" t="str">
            <v>Craies enrobées pour tableau noir - coloris assortis  </v>
          </cell>
          <cell r="E242">
            <v>156</v>
          </cell>
          <cell r="F242">
            <v>4.99</v>
          </cell>
        </row>
        <row r="243">
          <cell r="A243">
            <v>223554</v>
          </cell>
          <cell r="C243">
            <v>500</v>
          </cell>
          <cell r="D243" t="str">
            <v>Enveloppes autocollantes 114x162 mm  </v>
          </cell>
          <cell r="E243">
            <v>76</v>
          </cell>
          <cell r="F243">
            <v>6.16</v>
          </cell>
        </row>
        <row r="244">
          <cell r="A244">
            <v>223561</v>
          </cell>
          <cell r="C244">
            <v>500</v>
          </cell>
          <cell r="D244" t="str">
            <v>Enveloppes autocollantes 110x220 mm sans fenêtre  </v>
          </cell>
          <cell r="E244">
            <v>76</v>
          </cell>
          <cell r="F244">
            <v>6.16</v>
          </cell>
        </row>
        <row r="245">
          <cell r="A245">
            <v>223521</v>
          </cell>
          <cell r="C245">
            <v>500</v>
          </cell>
          <cell r="D245" t="str">
            <v>Enveloppes autocollantes 110x220 mm avec fenêtre 45x100 mm  </v>
          </cell>
          <cell r="E245">
            <v>76</v>
          </cell>
          <cell r="F245">
            <v>6.92</v>
          </cell>
        </row>
        <row r="246">
          <cell r="A246">
            <v>223633</v>
          </cell>
          <cell r="C246">
            <v>500</v>
          </cell>
          <cell r="D246" t="str">
            <v>Pochettes autocollantes 162x229 mm  </v>
          </cell>
          <cell r="E246">
            <v>81</v>
          </cell>
          <cell r="F246">
            <v>8.84</v>
          </cell>
        </row>
        <row r="247">
          <cell r="A247">
            <v>223588</v>
          </cell>
          <cell r="C247">
            <v>250</v>
          </cell>
          <cell r="D247" t="str">
            <v>Pochettes autocollantes 260x330 mm  </v>
          </cell>
          <cell r="E247">
            <v>81</v>
          </cell>
          <cell r="F247">
            <v>10.48</v>
          </cell>
        </row>
        <row r="248">
          <cell r="A248">
            <v>223635</v>
          </cell>
          <cell r="C248">
            <v>250</v>
          </cell>
          <cell r="D248" t="str">
            <v>Pochettes autocollantes 229x324 mm  </v>
          </cell>
          <cell r="E248">
            <v>81</v>
          </cell>
          <cell r="F248">
            <v>7.39</v>
          </cell>
        </row>
        <row r="249">
          <cell r="A249">
            <v>223563</v>
          </cell>
          <cell r="C249">
            <v>500</v>
          </cell>
          <cell r="D249" t="str">
            <v>Enveloppes bande siliconée 110x220 mm sans fenêtre  </v>
          </cell>
          <cell r="E249">
            <v>76</v>
          </cell>
          <cell r="F249">
            <v>6.63</v>
          </cell>
        </row>
        <row r="250">
          <cell r="A250">
            <v>223630</v>
          </cell>
          <cell r="C250">
            <v>500</v>
          </cell>
          <cell r="D250" t="str">
            <v>Pochettes économiques bande siliconée 162x229 mm  </v>
          </cell>
          <cell r="E250">
            <v>81</v>
          </cell>
          <cell r="F250">
            <v>9.22</v>
          </cell>
        </row>
        <row r="251">
          <cell r="A251">
            <v>223632</v>
          </cell>
          <cell r="C251">
            <v>250</v>
          </cell>
          <cell r="D251" t="str">
            <v>Pochettes bande siliconée 229x324 mm  </v>
          </cell>
          <cell r="E251">
            <v>81</v>
          </cell>
          <cell r="F251">
            <v>7.7</v>
          </cell>
        </row>
        <row r="252">
          <cell r="A252">
            <v>223727</v>
          </cell>
          <cell r="C252">
            <v>500</v>
          </cell>
          <cell r="D252" t="str">
            <v>Enveloppes 75g bande siliconée 110x220 mm  </v>
          </cell>
          <cell r="E252">
            <v>77</v>
          </cell>
          <cell r="F252">
            <v>7.42</v>
          </cell>
        </row>
        <row r="253">
          <cell r="A253">
            <v>223006</v>
          </cell>
          <cell r="C253">
            <v>500</v>
          </cell>
          <cell r="D253" t="str">
            <v>Enveloppes recyclées 80g autocollantes 110x220 mm  </v>
          </cell>
          <cell r="E253">
            <v>77</v>
          </cell>
          <cell r="F253">
            <v>10.06</v>
          </cell>
        </row>
        <row r="254">
          <cell r="A254">
            <v>246342</v>
          </cell>
          <cell r="C254">
            <v>1</v>
          </cell>
          <cell r="D254" t="str">
            <v>Boîte de 1400 étiquettes coins ronds L99,1 x H38,1 mm  </v>
          </cell>
          <cell r="E254">
            <v>88</v>
          </cell>
          <cell r="F254">
            <v>3.89</v>
          </cell>
        </row>
        <row r="255">
          <cell r="A255">
            <v>246343</v>
          </cell>
          <cell r="C255">
            <v>1</v>
          </cell>
          <cell r="D255" t="str">
            <v>Boîte de 800 étiquettes coins ronds L99,1 x H67,7 mm  </v>
          </cell>
          <cell r="E255">
            <v>88</v>
          </cell>
          <cell r="F255">
            <v>3.89</v>
          </cell>
        </row>
        <row r="256">
          <cell r="A256">
            <v>494161</v>
          </cell>
          <cell r="C256">
            <v>1</v>
          </cell>
          <cell r="D256" t="str">
            <v>Clé USB EMTEC C250 2 Go  </v>
          </cell>
          <cell r="E256">
            <v>0</v>
          </cell>
          <cell r="F256">
            <v>7.91</v>
          </cell>
        </row>
        <row r="257">
          <cell r="A257">
            <v>494160</v>
          </cell>
          <cell r="C257">
            <v>1</v>
          </cell>
          <cell r="D257" t="str">
            <v>Clé USB EMTEC C250 4 Go  </v>
          </cell>
          <cell r="E257">
            <v>0</v>
          </cell>
          <cell r="F257">
            <v>9.7</v>
          </cell>
        </row>
        <row r="258">
          <cell r="A258">
            <v>494164</v>
          </cell>
          <cell r="C258">
            <v>1</v>
          </cell>
          <cell r="D258" t="str">
            <v>Clé USB EMTEC C250 8 Go  </v>
          </cell>
          <cell r="E258">
            <v>0</v>
          </cell>
          <cell r="F258">
            <v>17.13</v>
          </cell>
        </row>
        <row r="259">
          <cell r="A259">
            <v>494174</v>
          </cell>
          <cell r="C259">
            <v>1</v>
          </cell>
          <cell r="D259" t="str">
            <v>Clé USB EMTEC C250 16 Go  </v>
          </cell>
          <cell r="E259">
            <v>0</v>
          </cell>
          <cell r="F259">
            <v>32.03</v>
          </cell>
        </row>
        <row r="260">
          <cell r="A260">
            <v>494178</v>
          </cell>
          <cell r="C260">
            <v>1</v>
          </cell>
          <cell r="D260" t="str">
            <v>Clé USB EMTEC C250 32 Go  </v>
          </cell>
          <cell r="E260">
            <v>0</v>
          </cell>
          <cell r="F260">
            <v>56.48</v>
          </cell>
        </row>
        <row r="261">
          <cell r="A261">
            <v>174241</v>
          </cell>
          <cell r="B261" t="str">
            <v>06</v>
          </cell>
          <cell r="C261">
            <v>1</v>
          </cell>
          <cell r="D261" t="str">
            <v>Feutre PROGRESS - Ecriture fine    BLEU</v>
          </cell>
          <cell r="E261">
            <v>142</v>
          </cell>
          <cell r="F261">
            <v>0.16</v>
          </cell>
        </row>
        <row r="262">
          <cell r="A262">
            <v>174241</v>
          </cell>
          <cell r="B262" t="str">
            <v>17</v>
          </cell>
          <cell r="C262">
            <v>1</v>
          </cell>
          <cell r="D262" t="str">
            <v>Feutre PROGRESS - Ecriture fine    NOIR</v>
          </cell>
          <cell r="E262">
            <v>142</v>
          </cell>
          <cell r="F262">
            <v>0.16</v>
          </cell>
        </row>
        <row r="263">
          <cell r="A263">
            <v>174241</v>
          </cell>
          <cell r="B263" t="str">
            <v>19</v>
          </cell>
          <cell r="C263">
            <v>1</v>
          </cell>
          <cell r="D263" t="str">
            <v>Feutre PROGRESS - Ecriture fine    ROUGE</v>
          </cell>
          <cell r="E263">
            <v>142</v>
          </cell>
          <cell r="F263">
            <v>0.16</v>
          </cell>
        </row>
        <row r="264">
          <cell r="A264">
            <v>174241</v>
          </cell>
          <cell r="B264" t="str">
            <v>22</v>
          </cell>
          <cell r="C264">
            <v>1</v>
          </cell>
          <cell r="D264" t="str">
            <v>Feutre PROGRESS - Ecriture fine    VERT</v>
          </cell>
          <cell r="E264">
            <v>142</v>
          </cell>
          <cell r="F264">
            <v>0.16</v>
          </cell>
        </row>
        <row r="265">
          <cell r="A265">
            <v>158133</v>
          </cell>
          <cell r="C265">
            <v>1</v>
          </cell>
          <cell r="D265" t="str">
            <v>Brosse PROGRESS  </v>
          </cell>
          <cell r="E265">
            <v>276</v>
          </cell>
          <cell r="F265">
            <v>14.36</v>
          </cell>
        </row>
        <row r="266">
          <cell r="A266">
            <v>142244</v>
          </cell>
          <cell r="C266">
            <v>1</v>
          </cell>
          <cell r="D266" t="str">
            <v>Roller de correction PROGRESS - Largeur de bande 5 mm  </v>
          </cell>
          <cell r="E266">
            <v>161</v>
          </cell>
          <cell r="F266">
            <v>0.32</v>
          </cell>
        </row>
        <row r="267">
          <cell r="A267">
            <v>246341</v>
          </cell>
          <cell r="C267">
            <v>1</v>
          </cell>
          <cell r="D267" t="str">
            <v>Boîte de 1600 étiquettes coins ronds L99,1 x H33,9 mm  </v>
          </cell>
          <cell r="E267">
            <v>88</v>
          </cell>
          <cell r="F267">
            <v>4.13</v>
          </cell>
        </row>
        <row r="268">
          <cell r="A268">
            <v>174511</v>
          </cell>
          <cell r="C268">
            <v>1</v>
          </cell>
          <cell r="D268" t="str">
            <v>Marqueur PILOT V-Board Master Begreen - Pointe ogive - bleu  </v>
          </cell>
          <cell r="E268">
            <v>152</v>
          </cell>
          <cell r="F268">
            <v>1.16</v>
          </cell>
        </row>
        <row r="269">
          <cell r="A269">
            <v>174512</v>
          </cell>
          <cell r="C269">
            <v>1</v>
          </cell>
          <cell r="D269" t="str">
            <v>Marqueur PILOT V-Board Master Begreen - Pointe ogive - noir  </v>
          </cell>
          <cell r="E269">
            <v>152</v>
          </cell>
          <cell r="F269">
            <v>1.16</v>
          </cell>
        </row>
        <row r="270">
          <cell r="A270">
            <v>174513</v>
          </cell>
          <cell r="C270">
            <v>1</v>
          </cell>
          <cell r="D270" t="str">
            <v>Marqueur PILOT V-Board Master Begreen - Pointe ogive - rouge  </v>
          </cell>
          <cell r="E270">
            <v>152</v>
          </cell>
          <cell r="F270">
            <v>1.16</v>
          </cell>
        </row>
        <row r="271">
          <cell r="A271">
            <v>174515</v>
          </cell>
          <cell r="C271">
            <v>1</v>
          </cell>
          <cell r="D271" t="str">
            <v>Recharge pour PILOT V-Board Master Begreen - Pointe ogive - bleu  </v>
          </cell>
          <cell r="E271">
            <v>152</v>
          </cell>
          <cell r="F271">
            <v>0.8</v>
          </cell>
        </row>
        <row r="272">
          <cell r="A272">
            <v>174516</v>
          </cell>
          <cell r="C272">
            <v>1</v>
          </cell>
          <cell r="D272" t="str">
            <v>Recharge pour PILOT V-Board Master Begreen - Pointe ogive - noir  </v>
          </cell>
          <cell r="E272">
            <v>152</v>
          </cell>
          <cell r="F272">
            <v>0.8</v>
          </cell>
        </row>
        <row r="273">
          <cell r="A273">
            <v>174517</v>
          </cell>
          <cell r="C273">
            <v>1</v>
          </cell>
          <cell r="D273" t="str">
            <v>Recharge pour PILOT V-Board Master Begreen - Pointe ogive - rouge  </v>
          </cell>
          <cell r="E273">
            <v>152</v>
          </cell>
          <cell r="F273">
            <v>0.8</v>
          </cell>
        </row>
        <row r="274">
          <cell r="A274">
            <v>172482</v>
          </cell>
          <cell r="C274">
            <v>1</v>
          </cell>
          <cell r="D274" t="str">
            <v>Stylo bille gel PILOT G1 grip 0.7 mm - bleu  </v>
          </cell>
          <cell r="E274">
            <v>130</v>
          </cell>
          <cell r="F274">
            <v>0.86</v>
          </cell>
        </row>
        <row r="275">
          <cell r="A275">
            <v>172483</v>
          </cell>
          <cell r="C275">
            <v>1</v>
          </cell>
          <cell r="D275" t="str">
            <v>Stylo bille gel PILOT G1 grip 0.7 mm - noir  </v>
          </cell>
          <cell r="E275">
            <v>130</v>
          </cell>
          <cell r="F275">
            <v>0.86</v>
          </cell>
        </row>
        <row r="276">
          <cell r="A276">
            <v>172484</v>
          </cell>
          <cell r="C276">
            <v>1</v>
          </cell>
          <cell r="D276" t="str">
            <v>Stylo bille gel PILOT G1 grip 0.7 mm -rouge  </v>
          </cell>
          <cell r="E276">
            <v>130</v>
          </cell>
          <cell r="F276">
            <v>0.86</v>
          </cell>
        </row>
        <row r="277">
          <cell r="A277">
            <v>294910</v>
          </cell>
          <cell r="C277">
            <v>5</v>
          </cell>
          <cell r="D277" t="str">
            <v>Ramettes papier blanc GREEN 70 A3 - 70g  </v>
          </cell>
          <cell r="E277">
            <v>55</v>
          </cell>
          <cell r="F277">
            <v>25.81</v>
          </cell>
        </row>
        <row r="278">
          <cell r="A278">
            <v>174193</v>
          </cell>
          <cell r="B278" t="str">
            <v>06</v>
          </cell>
          <cell r="C278">
            <v>1</v>
          </cell>
          <cell r="D278" t="str">
            <v>Marqueurs PENTEL Maxiflo - Pointe ogive    BLEU</v>
          </cell>
          <cell r="E278">
            <v>152</v>
          </cell>
          <cell r="F278">
            <v>1.18</v>
          </cell>
        </row>
        <row r="279">
          <cell r="A279">
            <v>174193</v>
          </cell>
          <cell r="B279" t="str">
            <v>17</v>
          </cell>
          <cell r="C279">
            <v>1</v>
          </cell>
          <cell r="D279" t="str">
            <v>Marqueurs PENTEL Maxiflo - Pointe ogive    NOIR</v>
          </cell>
          <cell r="E279">
            <v>152</v>
          </cell>
          <cell r="F279">
            <v>0</v>
          </cell>
        </row>
        <row r="280">
          <cell r="A280">
            <v>174193</v>
          </cell>
          <cell r="B280" t="str">
            <v>19</v>
          </cell>
          <cell r="C280">
            <v>1</v>
          </cell>
          <cell r="D280" t="str">
            <v>Marqueurs PENTEL Maxiflo - Pointe ogive    ROUGE</v>
          </cell>
          <cell r="E280">
            <v>152</v>
          </cell>
          <cell r="F280">
            <v>0</v>
          </cell>
        </row>
        <row r="281">
          <cell r="A281">
            <v>174193</v>
          </cell>
          <cell r="B281" t="str">
            <v>22</v>
          </cell>
          <cell r="C281">
            <v>1</v>
          </cell>
          <cell r="D281" t="str">
            <v>Marqueurs PENTEL Maxiflo - Pointe ogive    VERT</v>
          </cell>
          <cell r="E281">
            <v>152</v>
          </cell>
          <cell r="F281">
            <v>0</v>
          </cell>
        </row>
        <row r="282">
          <cell r="A282">
            <v>174194</v>
          </cell>
          <cell r="C282">
            <v>4</v>
          </cell>
          <cell r="D282" t="str">
            <v>Marqueurs PENTEL Maxiflo - Pointe ogive  </v>
          </cell>
          <cell r="E282">
            <v>152</v>
          </cell>
          <cell r="F282">
            <v>5.41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OURN B"/>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SIGNES"/>
      <sheetName val="RENSEIGNEMENTS FSSEUR"/>
      <sheetName val="LISTE FOURNITURES SCOLAIRES"/>
      <sheetName val="LOISIRS CREATIFS"/>
      <sheetName val="RENTREE 2014"/>
      <sheetName val="AUTRES PRODUIT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SEILS"/>
      <sheetName val="PAPIER"/>
      <sheetName val="FOURNITURES SCOLAIRES"/>
      <sheetName val="LOISIRS CREATIFS"/>
      <sheetName val="FOURNITURES BUREAU"/>
      <sheetName val="FIDUCIAL"/>
      <sheetName val="LIBR ECOLES"/>
      <sheetName val="PAP ARVOR"/>
      <sheetName val="PICHON"/>
      <sheetName val="PLANNING LIVRAISONS"/>
      <sheetName val="BON CDE FIDUCIAL"/>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rgb="FFFF6600"/>
  </sheetPr>
  <dimension ref="A1:J26"/>
  <sheetViews>
    <sheetView zoomScale="90" zoomScaleNormal="90" workbookViewId="0" topLeftCell="A1">
      <selection activeCell="K8" sqref="K8"/>
    </sheetView>
  </sheetViews>
  <sheetFormatPr defaultColWidth="9.88671875" defaultRowHeight="15"/>
  <cols>
    <col min="1" max="5" width="11.88671875" style="52" customWidth="1"/>
    <col min="6" max="6" width="14.3359375" style="52" customWidth="1"/>
    <col min="7" max="7" width="8.4453125" style="52" customWidth="1"/>
    <col min="8" max="16384" width="9.88671875" style="52" customWidth="1"/>
  </cols>
  <sheetData>
    <row r="1" spans="1:7" ht="49.5" customHeight="1">
      <c r="A1" s="258" t="s">
        <v>258</v>
      </c>
      <c r="B1" s="259"/>
      <c r="C1" s="259"/>
      <c r="D1" s="259"/>
      <c r="E1" s="259"/>
      <c r="F1" s="260"/>
      <c r="G1" s="268">
        <v>2</v>
      </c>
    </row>
    <row r="2" spans="1:7" ht="30.75" customHeight="1" thickBot="1">
      <c r="A2" s="270" t="s">
        <v>263</v>
      </c>
      <c r="B2" s="271"/>
      <c r="C2" s="271"/>
      <c r="D2" s="271"/>
      <c r="E2" s="271"/>
      <c r="F2" s="271"/>
      <c r="G2" s="269"/>
    </row>
    <row r="3" spans="1:7" ht="39" customHeight="1" thickBot="1">
      <c r="A3" s="53"/>
      <c r="B3" s="54"/>
      <c r="C3" s="54"/>
      <c r="D3" s="54"/>
      <c r="E3" s="272" t="s">
        <v>321</v>
      </c>
      <c r="F3" s="272"/>
      <c r="G3" s="256" t="s">
        <v>222</v>
      </c>
    </row>
    <row r="4" spans="1:7" ht="21" customHeight="1" thickBot="1">
      <c r="A4" s="273" t="s">
        <v>223</v>
      </c>
      <c r="B4" s="274"/>
      <c r="C4" s="274"/>
      <c r="D4" s="274"/>
      <c r="E4" s="274"/>
      <c r="F4" s="274"/>
      <c r="G4" s="257"/>
    </row>
    <row r="5" spans="1:7" ht="27" customHeight="1">
      <c r="A5" s="55" t="s">
        <v>224</v>
      </c>
      <c r="B5" s="275" t="s">
        <v>462</v>
      </c>
      <c r="C5" s="276"/>
      <c r="D5" s="276"/>
      <c r="E5" s="276"/>
      <c r="F5" s="276"/>
      <c r="G5" s="257"/>
    </row>
    <row r="6" spans="1:7" ht="36.75" customHeight="1">
      <c r="A6" s="56" t="s">
        <v>225</v>
      </c>
      <c r="B6" s="277" t="s">
        <v>468</v>
      </c>
      <c r="C6" s="278"/>
      <c r="D6" s="278"/>
      <c r="E6" s="278"/>
      <c r="F6" s="278"/>
      <c r="G6" s="257"/>
    </row>
    <row r="7" spans="1:7" ht="19.5" customHeight="1">
      <c r="A7" s="56" t="s">
        <v>226</v>
      </c>
      <c r="B7" s="288" t="s">
        <v>467</v>
      </c>
      <c r="C7" s="289"/>
      <c r="D7" s="175" t="s">
        <v>227</v>
      </c>
      <c r="E7" s="286" t="s">
        <v>675</v>
      </c>
      <c r="F7" s="287"/>
      <c r="G7" s="257"/>
    </row>
    <row r="8" spans="1:7" ht="21.75" customHeight="1">
      <c r="A8" s="56" t="s">
        <v>228</v>
      </c>
      <c r="B8" s="279" t="s">
        <v>466</v>
      </c>
      <c r="C8" s="280"/>
      <c r="D8" s="280"/>
      <c r="E8" s="280"/>
      <c r="F8" s="280"/>
      <c r="G8" s="257"/>
    </row>
    <row r="9" spans="1:7" ht="30.75" customHeight="1">
      <c r="A9" s="281" t="s">
        <v>229</v>
      </c>
      <c r="B9" s="282" t="s">
        <v>753</v>
      </c>
      <c r="C9" s="283"/>
      <c r="D9" s="283"/>
      <c r="E9" s="283"/>
      <c r="F9" s="283"/>
      <c r="G9" s="257"/>
    </row>
    <row r="10" spans="1:7" ht="409.5" customHeight="1">
      <c r="A10" s="281"/>
      <c r="B10" s="284" t="s">
        <v>672</v>
      </c>
      <c r="C10" s="285"/>
      <c r="D10" s="285"/>
      <c r="E10" s="285"/>
      <c r="F10" s="285"/>
      <c r="G10" s="257"/>
    </row>
    <row r="11" spans="1:7" ht="377.25" customHeight="1" thickBot="1">
      <c r="A11" s="261" t="s">
        <v>264</v>
      </c>
      <c r="B11" s="262"/>
      <c r="C11" s="263" t="s">
        <v>752</v>
      </c>
      <c r="D11" s="264"/>
      <c r="E11" s="264"/>
      <c r="F11" s="265"/>
      <c r="G11" s="257"/>
    </row>
    <row r="12" spans="1:7" ht="66.75" customHeight="1" thickBot="1">
      <c r="A12" s="57"/>
      <c r="B12" s="58"/>
      <c r="C12" s="59"/>
      <c r="D12" s="60"/>
      <c r="E12" s="60"/>
      <c r="F12" s="60"/>
      <c r="G12" s="257"/>
    </row>
    <row r="13" spans="1:7" ht="21" customHeight="1" thickBot="1">
      <c r="A13" s="273" t="s">
        <v>230</v>
      </c>
      <c r="B13" s="274"/>
      <c r="C13" s="274"/>
      <c r="D13" s="274"/>
      <c r="E13" s="274"/>
      <c r="F13" s="274"/>
      <c r="G13" s="257"/>
    </row>
    <row r="14" spans="1:7" ht="219.75" customHeight="1" thickBot="1">
      <c r="A14" s="253" t="s">
        <v>767</v>
      </c>
      <c r="B14" s="254"/>
      <c r="C14" s="254"/>
      <c r="D14" s="254"/>
      <c r="E14" s="254"/>
      <c r="F14" s="255"/>
      <c r="G14" s="257"/>
    </row>
    <row r="15" spans="1:10" ht="33" customHeight="1" thickBot="1">
      <c r="A15" s="253" t="s">
        <v>756</v>
      </c>
      <c r="B15" s="266"/>
      <c r="C15" s="266"/>
      <c r="D15" s="266"/>
      <c r="E15" s="266"/>
      <c r="F15" s="267"/>
      <c r="G15" s="257"/>
      <c r="J15" s="63"/>
    </row>
    <row r="16" spans="1:9" ht="45.75" customHeight="1" thickBot="1">
      <c r="A16" s="296" t="s">
        <v>259</v>
      </c>
      <c r="B16" s="297"/>
      <c r="C16" s="309" t="s">
        <v>260</v>
      </c>
      <c r="D16" s="309"/>
      <c r="E16" s="309"/>
      <c r="F16" s="310"/>
      <c r="G16" s="257"/>
      <c r="I16" s="126"/>
    </row>
    <row r="17" spans="1:7" ht="57.75" customHeight="1">
      <c r="A17" s="303" t="s">
        <v>231</v>
      </c>
      <c r="B17" s="304"/>
      <c r="C17" s="305" t="s">
        <v>469</v>
      </c>
      <c r="D17" s="305"/>
      <c r="E17" s="305"/>
      <c r="F17" s="306"/>
      <c r="G17" s="257"/>
    </row>
    <row r="18" spans="1:7" ht="33" customHeight="1">
      <c r="A18" s="290" t="s">
        <v>232</v>
      </c>
      <c r="B18" s="291"/>
      <c r="C18" s="293" t="s">
        <v>470</v>
      </c>
      <c r="D18" s="293"/>
      <c r="E18" s="293"/>
      <c r="F18" s="294"/>
      <c r="G18" s="257"/>
    </row>
    <row r="19" spans="1:7" ht="25.5" customHeight="1">
      <c r="A19" s="290" t="s">
        <v>238</v>
      </c>
      <c r="B19" s="291"/>
      <c r="C19" s="292" t="s">
        <v>471</v>
      </c>
      <c r="D19" s="293"/>
      <c r="E19" s="293"/>
      <c r="F19" s="294"/>
      <c r="G19" s="257"/>
    </row>
    <row r="20" spans="1:7" ht="25.5" customHeight="1">
      <c r="A20" s="296" t="s">
        <v>233</v>
      </c>
      <c r="B20" s="297"/>
      <c r="C20" s="293" t="s">
        <v>463</v>
      </c>
      <c r="D20" s="293"/>
      <c r="E20" s="293"/>
      <c r="F20" s="298"/>
      <c r="G20" s="257"/>
    </row>
    <row r="21" spans="1:7" ht="408.75" customHeight="1">
      <c r="A21" s="296" t="s">
        <v>234</v>
      </c>
      <c r="B21" s="297"/>
      <c r="C21" s="299" t="s">
        <v>754</v>
      </c>
      <c r="D21" s="299"/>
      <c r="E21" s="299"/>
      <c r="F21" s="300"/>
      <c r="G21" s="257"/>
    </row>
    <row r="22" spans="1:7" ht="33" customHeight="1">
      <c r="A22" s="296" t="s">
        <v>235</v>
      </c>
      <c r="B22" s="297"/>
      <c r="C22" s="311" t="s">
        <v>465</v>
      </c>
      <c r="D22" s="312"/>
      <c r="E22" s="312"/>
      <c r="F22" s="313"/>
      <c r="G22" s="257"/>
    </row>
    <row r="23" spans="1:7" ht="33" customHeight="1" thickBot="1">
      <c r="A23" s="301"/>
      <c r="B23" s="302"/>
      <c r="C23" s="314" t="s">
        <v>464</v>
      </c>
      <c r="D23" s="315"/>
      <c r="E23" s="315"/>
      <c r="F23" s="316"/>
      <c r="G23" s="257"/>
    </row>
    <row r="24" spans="1:7" ht="88.5" customHeight="1" thickBot="1">
      <c r="A24" s="317" t="s">
        <v>755</v>
      </c>
      <c r="B24" s="318"/>
      <c r="C24" s="318"/>
      <c r="D24" s="318"/>
      <c r="E24" s="318"/>
      <c r="F24" s="319"/>
      <c r="G24" s="257"/>
    </row>
    <row r="25" spans="1:7" ht="69.75" customHeight="1" thickBot="1">
      <c r="A25" s="127" t="s">
        <v>673</v>
      </c>
      <c r="B25" s="128"/>
      <c r="C25" s="129" t="s">
        <v>674</v>
      </c>
      <c r="D25" s="128" t="s">
        <v>736</v>
      </c>
      <c r="E25" s="128"/>
      <c r="F25" s="130"/>
      <c r="G25" s="307" t="s">
        <v>237</v>
      </c>
    </row>
    <row r="26" spans="1:7" ht="25.5" customHeight="1" thickBot="1">
      <c r="A26" s="61"/>
      <c r="B26" s="295" t="s">
        <v>236</v>
      </c>
      <c r="C26" s="295"/>
      <c r="D26" s="295"/>
      <c r="E26" s="295"/>
      <c r="F26" s="62"/>
      <c r="G26" s="308"/>
    </row>
    <row r="27" ht="15.75" customHeight="1"/>
  </sheetData>
  <sheetProtection/>
  <mergeCells count="37">
    <mergeCell ref="A18:B18"/>
    <mergeCell ref="C18:F18"/>
    <mergeCell ref="A17:B17"/>
    <mergeCell ref="C17:F17"/>
    <mergeCell ref="G25:G26"/>
    <mergeCell ref="A16:B16"/>
    <mergeCell ref="C16:F16"/>
    <mergeCell ref="C22:F22"/>
    <mergeCell ref="C23:F23"/>
    <mergeCell ref="A24:F24"/>
    <mergeCell ref="A19:B19"/>
    <mergeCell ref="C19:F19"/>
    <mergeCell ref="B26:E26"/>
    <mergeCell ref="A20:B20"/>
    <mergeCell ref="C20:F20"/>
    <mergeCell ref="A21:B21"/>
    <mergeCell ref="C21:F21"/>
    <mergeCell ref="A22:B23"/>
    <mergeCell ref="B5:F5"/>
    <mergeCell ref="B6:F6"/>
    <mergeCell ref="B8:F8"/>
    <mergeCell ref="A9:A10"/>
    <mergeCell ref="B9:F9"/>
    <mergeCell ref="A13:F13"/>
    <mergeCell ref="B10:F10"/>
    <mergeCell ref="E7:F7"/>
    <mergeCell ref="B7:C7"/>
    <mergeCell ref="A14:F14"/>
    <mergeCell ref="G3:G24"/>
    <mergeCell ref="A1:F1"/>
    <mergeCell ref="A11:B11"/>
    <mergeCell ref="C11:F11"/>
    <mergeCell ref="A15:F15"/>
    <mergeCell ref="G1:G2"/>
    <mergeCell ref="A2:F2"/>
    <mergeCell ref="E3:F3"/>
    <mergeCell ref="A4:F4"/>
  </mergeCells>
  <printOptions horizontalCentered="1" verticalCentered="1"/>
  <pageMargins left="0.25" right="0.25" top="0.75" bottom="0.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K237"/>
  <sheetViews>
    <sheetView showGridLines="0" tabSelected="1" workbookViewId="0" topLeftCell="A160">
      <pane xSplit="1" topLeftCell="B1" activePane="topRight" state="frozen"/>
      <selection pane="topLeft" activeCell="A139" sqref="A139"/>
      <selection pane="topRight" activeCell="I190" sqref="I190"/>
    </sheetView>
  </sheetViews>
  <sheetFormatPr defaultColWidth="9.88671875" defaultRowHeight="17.25" customHeight="1"/>
  <cols>
    <col min="1" max="1" width="47.99609375" style="67" customWidth="1"/>
    <col min="2" max="2" width="14.4453125" style="76" customWidth="1"/>
    <col min="3" max="3" width="56.10546875" style="31" customWidth="1"/>
    <col min="4" max="4" width="12.6640625" style="32" customWidth="1"/>
    <col min="5" max="5" width="7.6640625" style="32" customWidth="1"/>
    <col min="6" max="6" width="20.4453125" style="32" customWidth="1"/>
    <col min="7" max="7" width="9.88671875" style="32" customWidth="1"/>
    <col min="8" max="8" width="7.4453125" style="32" customWidth="1"/>
    <col min="9" max="9" width="10.10546875" style="85" customWidth="1"/>
    <col min="10" max="10" width="7.4453125" style="33" customWidth="1"/>
    <col min="11" max="11" width="14.10546875" style="86" customWidth="1"/>
    <col min="12" max="16384" width="9.88671875" style="6" customWidth="1"/>
  </cols>
  <sheetData>
    <row r="1" spans="1:11" s="2" customFormat="1" ht="37.5" customHeight="1">
      <c r="A1" s="65"/>
      <c r="B1" s="320" t="s">
        <v>768</v>
      </c>
      <c r="C1" s="320"/>
      <c r="D1" s="320"/>
      <c r="E1" s="320"/>
      <c r="F1" s="320"/>
      <c r="G1" s="219"/>
      <c r="H1" s="219"/>
      <c r="I1" s="204"/>
      <c r="J1" s="219"/>
      <c r="K1" s="220"/>
    </row>
    <row r="2" spans="1:11" s="2" customFormat="1" ht="21.75" customHeight="1" thickBot="1">
      <c r="A2" s="66"/>
      <c r="B2" s="75"/>
      <c r="C2" s="4"/>
      <c r="D2" s="5"/>
      <c r="E2" s="5"/>
      <c r="F2" s="5"/>
      <c r="G2" s="5"/>
      <c r="H2" s="5"/>
      <c r="I2" s="77"/>
      <c r="J2" s="74"/>
      <c r="K2" s="150"/>
    </row>
    <row r="3" spans="1:11" s="102" customFormat="1" ht="45.75" customHeight="1" thickBot="1">
      <c r="A3" s="322" t="s">
        <v>257</v>
      </c>
      <c r="B3" s="323"/>
      <c r="C3" s="323"/>
      <c r="D3" s="323"/>
      <c r="E3" s="323"/>
      <c r="F3" s="323"/>
      <c r="G3" s="323"/>
      <c r="H3" s="323"/>
      <c r="I3" s="323"/>
      <c r="J3" s="323"/>
      <c r="K3" s="324"/>
    </row>
    <row r="4" spans="1:11" s="7" customFormat="1" ht="42" customHeight="1" thickBot="1">
      <c r="A4" s="42"/>
      <c r="B4" s="221"/>
      <c r="C4" s="222"/>
      <c r="D4" s="321"/>
      <c r="E4" s="321"/>
      <c r="F4" s="321"/>
      <c r="G4" s="321"/>
      <c r="H4" s="321"/>
      <c r="I4" s="321"/>
      <c r="J4" s="321"/>
      <c r="K4" s="99"/>
    </row>
    <row r="5" spans="1:11" s="51" customFormat="1" ht="45" customHeight="1" thickBot="1">
      <c r="A5" s="50"/>
      <c r="B5" s="329" t="s">
        <v>624</v>
      </c>
      <c r="C5" s="330"/>
      <c r="D5" s="330"/>
      <c r="E5" s="330"/>
      <c r="F5" s="330"/>
      <c r="G5" s="330"/>
      <c r="H5" s="330"/>
      <c r="I5" s="330"/>
      <c r="J5" s="330"/>
      <c r="K5" s="331"/>
    </row>
    <row r="6" spans="1:11" s="49" customFormat="1" ht="42" customHeight="1" thickBot="1">
      <c r="A6" s="103" t="s">
        <v>255</v>
      </c>
      <c r="B6" s="90" t="s">
        <v>0</v>
      </c>
      <c r="C6" s="34" t="s">
        <v>1</v>
      </c>
      <c r="D6" s="35" t="s">
        <v>2</v>
      </c>
      <c r="E6" s="36" t="s">
        <v>3</v>
      </c>
      <c r="F6" s="36" t="s">
        <v>4</v>
      </c>
      <c r="G6" s="37" t="s">
        <v>322</v>
      </c>
      <c r="H6" s="35" t="s">
        <v>164</v>
      </c>
      <c r="I6" s="100" t="s">
        <v>6</v>
      </c>
      <c r="J6" s="36" t="s">
        <v>323</v>
      </c>
      <c r="K6" s="38" t="s">
        <v>8</v>
      </c>
    </row>
    <row r="7" spans="1:11" s="12" customFormat="1" ht="19.5" customHeight="1">
      <c r="A7" s="9" t="s">
        <v>9</v>
      </c>
      <c r="B7" s="39"/>
      <c r="C7" s="10"/>
      <c r="D7" s="11"/>
      <c r="E7" s="11"/>
      <c r="F7" s="11"/>
      <c r="G7" s="11"/>
      <c r="H7" s="11"/>
      <c r="I7" s="78"/>
      <c r="J7" s="11"/>
      <c r="K7" s="79"/>
    </row>
    <row r="8" spans="1:11" s="12" customFormat="1" ht="19.5" customHeight="1" thickBot="1">
      <c r="A8" s="161" t="s">
        <v>315</v>
      </c>
      <c r="B8" s="40"/>
      <c r="C8" s="14"/>
      <c r="D8" s="15"/>
      <c r="E8" s="15"/>
      <c r="F8" s="15"/>
      <c r="G8" s="15"/>
      <c r="H8" s="15"/>
      <c r="I8" s="80"/>
      <c r="J8" s="15"/>
      <c r="K8" s="81"/>
    </row>
    <row r="9" spans="1:11" s="12" customFormat="1" ht="19.5" customHeight="1">
      <c r="A9" s="190" t="s">
        <v>10</v>
      </c>
      <c r="B9" s="223" t="s">
        <v>772</v>
      </c>
      <c r="C9" s="224" t="s">
        <v>702</v>
      </c>
      <c r="D9" s="17" t="s">
        <v>483</v>
      </c>
      <c r="E9" s="17" t="s">
        <v>485</v>
      </c>
      <c r="F9" s="17" t="s">
        <v>487</v>
      </c>
      <c r="G9" s="17">
        <v>4</v>
      </c>
      <c r="H9" s="17" t="s">
        <v>489</v>
      </c>
      <c r="I9" s="47">
        <f>6.396/20</f>
        <v>0.3198</v>
      </c>
      <c r="J9" s="17" t="s">
        <v>11</v>
      </c>
      <c r="K9" s="70"/>
    </row>
    <row r="10" spans="1:11" s="12" customFormat="1" ht="19.5" customHeight="1">
      <c r="A10" s="19" t="s">
        <v>12</v>
      </c>
      <c r="B10" s="225" t="s">
        <v>773</v>
      </c>
      <c r="C10" s="224" t="s">
        <v>703</v>
      </c>
      <c r="D10" s="17" t="s">
        <v>483</v>
      </c>
      <c r="E10" s="17" t="s">
        <v>485</v>
      </c>
      <c r="F10" s="17" t="s">
        <v>487</v>
      </c>
      <c r="G10" s="17">
        <v>4</v>
      </c>
      <c r="H10" s="18" t="s">
        <v>490</v>
      </c>
      <c r="I10" s="47">
        <f>3.684/10</f>
        <v>0.3684</v>
      </c>
      <c r="J10" s="18" t="s">
        <v>11</v>
      </c>
      <c r="K10" s="68"/>
    </row>
    <row r="11" spans="1:11" s="12" customFormat="1" ht="19.5" customHeight="1">
      <c r="A11" s="19" t="s">
        <v>496</v>
      </c>
      <c r="B11" s="225" t="s">
        <v>774</v>
      </c>
      <c r="C11" s="224" t="s">
        <v>703</v>
      </c>
      <c r="D11" s="17" t="s">
        <v>483</v>
      </c>
      <c r="E11" s="17" t="s">
        <v>485</v>
      </c>
      <c r="F11" s="17" t="s">
        <v>487</v>
      </c>
      <c r="G11" s="17">
        <v>4</v>
      </c>
      <c r="H11" s="18" t="s">
        <v>490</v>
      </c>
      <c r="I11" s="47">
        <f>4.464/10</f>
        <v>0.4464</v>
      </c>
      <c r="J11" s="18" t="s">
        <v>11</v>
      </c>
      <c r="K11" s="68"/>
    </row>
    <row r="12" spans="1:11" s="12" customFormat="1" ht="19.5" customHeight="1">
      <c r="A12" s="19" t="s">
        <v>318</v>
      </c>
      <c r="B12" s="225" t="s">
        <v>775</v>
      </c>
      <c r="C12" s="224" t="s">
        <v>700</v>
      </c>
      <c r="D12" s="17" t="s">
        <v>483</v>
      </c>
      <c r="E12" s="17" t="s">
        <v>485</v>
      </c>
      <c r="F12" s="17" t="s">
        <v>487</v>
      </c>
      <c r="G12" s="17">
        <v>4</v>
      </c>
      <c r="H12" s="18" t="s">
        <v>490</v>
      </c>
      <c r="I12" s="47">
        <f>5.244/10</f>
        <v>0.5244</v>
      </c>
      <c r="J12" s="18" t="s">
        <v>11</v>
      </c>
      <c r="K12" s="68"/>
    </row>
    <row r="13" spans="1:11" s="12" customFormat="1" ht="19.5" customHeight="1">
      <c r="A13" s="19" t="s">
        <v>497</v>
      </c>
      <c r="B13" s="225" t="s">
        <v>775</v>
      </c>
      <c r="C13" s="224" t="s">
        <v>700</v>
      </c>
      <c r="D13" s="17" t="s">
        <v>483</v>
      </c>
      <c r="E13" s="17" t="s">
        <v>485</v>
      </c>
      <c r="F13" s="17" t="s">
        <v>487</v>
      </c>
      <c r="G13" s="17">
        <v>4</v>
      </c>
      <c r="H13" s="18" t="s">
        <v>490</v>
      </c>
      <c r="I13" s="47">
        <f>5.244/10</f>
        <v>0.5244</v>
      </c>
      <c r="J13" s="18" t="s">
        <v>11</v>
      </c>
      <c r="K13" s="68"/>
    </row>
    <row r="14" spans="1:11" s="12" customFormat="1" ht="19.5" customHeight="1">
      <c r="A14" s="19" t="s">
        <v>14</v>
      </c>
      <c r="B14" s="226" t="s">
        <v>473</v>
      </c>
      <c r="C14" s="224" t="s">
        <v>495</v>
      </c>
      <c r="D14" s="17" t="s">
        <v>483</v>
      </c>
      <c r="E14" s="17" t="s">
        <v>485</v>
      </c>
      <c r="F14" s="17" t="s">
        <v>487</v>
      </c>
      <c r="G14" s="17">
        <v>8</v>
      </c>
      <c r="H14" s="18" t="s">
        <v>489</v>
      </c>
      <c r="I14" s="47">
        <f>6.432/20</f>
        <v>0.3216</v>
      </c>
      <c r="J14" s="18" t="s">
        <v>11</v>
      </c>
      <c r="K14" s="68"/>
    </row>
    <row r="15" spans="1:11" s="12" customFormat="1" ht="19.5" customHeight="1">
      <c r="A15" s="19" t="s">
        <v>15</v>
      </c>
      <c r="B15" s="226" t="s">
        <v>474</v>
      </c>
      <c r="C15" s="224" t="s">
        <v>495</v>
      </c>
      <c r="D15" s="17" t="s">
        <v>483</v>
      </c>
      <c r="E15" s="17" t="s">
        <v>485</v>
      </c>
      <c r="F15" s="17" t="s">
        <v>487</v>
      </c>
      <c r="G15" s="17">
        <v>8</v>
      </c>
      <c r="H15" s="18" t="s">
        <v>489</v>
      </c>
      <c r="I15" s="47">
        <f>6.432/20</f>
        <v>0.3216</v>
      </c>
      <c r="J15" s="18" t="s">
        <v>11</v>
      </c>
      <c r="K15" s="68"/>
    </row>
    <row r="16" spans="1:11" s="12" customFormat="1" ht="19.5" customHeight="1">
      <c r="A16" s="19" t="s">
        <v>16</v>
      </c>
      <c r="B16" s="226" t="s">
        <v>475</v>
      </c>
      <c r="C16" s="224" t="s">
        <v>495</v>
      </c>
      <c r="D16" s="17" t="s">
        <v>483</v>
      </c>
      <c r="E16" s="17" t="s">
        <v>485</v>
      </c>
      <c r="F16" s="17" t="s">
        <v>487</v>
      </c>
      <c r="G16" s="17">
        <v>8</v>
      </c>
      <c r="H16" s="18" t="s">
        <v>489</v>
      </c>
      <c r="I16" s="47">
        <f>6.432/20</f>
        <v>0.3216</v>
      </c>
      <c r="J16" s="18" t="s">
        <v>11</v>
      </c>
      <c r="K16" s="68"/>
    </row>
    <row r="17" spans="1:11" s="12" customFormat="1" ht="19.5" customHeight="1">
      <c r="A17" s="19" t="s">
        <v>499</v>
      </c>
      <c r="B17" s="225" t="s">
        <v>776</v>
      </c>
      <c r="C17" s="224" t="s">
        <v>701</v>
      </c>
      <c r="D17" s="18" t="s">
        <v>484</v>
      </c>
      <c r="E17" s="18" t="s">
        <v>486</v>
      </c>
      <c r="F17" s="18" t="s">
        <v>487</v>
      </c>
      <c r="G17" s="227" t="s">
        <v>498</v>
      </c>
      <c r="H17" s="18" t="s">
        <v>490</v>
      </c>
      <c r="I17" s="47">
        <f>5.604/10</f>
        <v>0.5604</v>
      </c>
      <c r="J17" s="18" t="s">
        <v>11</v>
      </c>
      <c r="K17" s="68"/>
    </row>
    <row r="18" spans="1:11" s="12" customFormat="1" ht="19.5" customHeight="1">
      <c r="A18" s="19" t="s">
        <v>17</v>
      </c>
      <c r="B18" s="225" t="s">
        <v>777</v>
      </c>
      <c r="C18" s="224" t="s">
        <v>701</v>
      </c>
      <c r="D18" s="18" t="s">
        <v>484</v>
      </c>
      <c r="E18" s="18" t="s">
        <v>486</v>
      </c>
      <c r="F18" s="18" t="s">
        <v>488</v>
      </c>
      <c r="G18" s="227" t="s">
        <v>498</v>
      </c>
      <c r="H18" s="18" t="s">
        <v>490</v>
      </c>
      <c r="I18" s="47">
        <f>7.848/10</f>
        <v>0.7847999999999999</v>
      </c>
      <c r="J18" s="18" t="s">
        <v>11</v>
      </c>
      <c r="K18" s="68"/>
    </row>
    <row r="19" spans="1:11" s="12" customFormat="1" ht="19.5" customHeight="1">
      <c r="A19" s="19" t="s">
        <v>18</v>
      </c>
      <c r="B19" s="226" t="s">
        <v>476</v>
      </c>
      <c r="C19" s="224" t="s">
        <v>495</v>
      </c>
      <c r="D19" s="18" t="s">
        <v>483</v>
      </c>
      <c r="E19" s="17" t="s">
        <v>485</v>
      </c>
      <c r="F19" s="18" t="s">
        <v>487</v>
      </c>
      <c r="G19" s="18">
        <v>8</v>
      </c>
      <c r="H19" s="18" t="s">
        <v>492</v>
      </c>
      <c r="I19" s="47">
        <f>6.408/5</f>
        <v>1.2816</v>
      </c>
      <c r="J19" s="18" t="s">
        <v>11</v>
      </c>
      <c r="K19" s="68"/>
    </row>
    <row r="20" spans="1:11" s="12" customFormat="1" ht="19.5" customHeight="1">
      <c r="A20" s="19" t="s">
        <v>19</v>
      </c>
      <c r="B20" s="226" t="s">
        <v>477</v>
      </c>
      <c r="C20" s="224" t="s">
        <v>495</v>
      </c>
      <c r="D20" s="18" t="s">
        <v>483</v>
      </c>
      <c r="E20" s="17" t="s">
        <v>485</v>
      </c>
      <c r="F20" s="18" t="s">
        <v>487</v>
      </c>
      <c r="G20" s="18">
        <v>9</v>
      </c>
      <c r="H20" s="18" t="s">
        <v>490</v>
      </c>
      <c r="I20" s="47">
        <f>7.932/10</f>
        <v>0.7932</v>
      </c>
      <c r="J20" s="18" t="s">
        <v>11</v>
      </c>
      <c r="K20" s="68"/>
    </row>
    <row r="21" spans="1:11" s="12" customFormat="1" ht="19.5" customHeight="1">
      <c r="A21" s="19" t="s">
        <v>20</v>
      </c>
      <c r="B21" s="226" t="s">
        <v>478</v>
      </c>
      <c r="C21" s="224" t="s">
        <v>495</v>
      </c>
      <c r="D21" s="18" t="s">
        <v>483</v>
      </c>
      <c r="E21" s="17" t="s">
        <v>485</v>
      </c>
      <c r="F21" s="18" t="s">
        <v>487</v>
      </c>
      <c r="G21" s="18">
        <v>9</v>
      </c>
      <c r="H21" s="18" t="s">
        <v>490</v>
      </c>
      <c r="I21" s="47">
        <f>3.648/10</f>
        <v>0.3648</v>
      </c>
      <c r="J21" s="18" t="s">
        <v>11</v>
      </c>
      <c r="K21" s="68"/>
    </row>
    <row r="22" spans="1:11" s="12" customFormat="1" ht="19.5" customHeight="1">
      <c r="A22" s="19" t="s">
        <v>21</v>
      </c>
      <c r="B22" s="226" t="s">
        <v>479</v>
      </c>
      <c r="C22" s="224" t="s">
        <v>495</v>
      </c>
      <c r="D22" s="18" t="s">
        <v>483</v>
      </c>
      <c r="E22" s="17" t="s">
        <v>485</v>
      </c>
      <c r="F22" s="18" t="s">
        <v>487</v>
      </c>
      <c r="G22" s="18">
        <v>9</v>
      </c>
      <c r="H22" s="18" t="s">
        <v>490</v>
      </c>
      <c r="I22" s="47">
        <f>4.092/10</f>
        <v>0.40919999999999995</v>
      </c>
      <c r="J22" s="18" t="s">
        <v>11</v>
      </c>
      <c r="K22" s="68"/>
    </row>
    <row r="23" spans="1:11" s="12" customFormat="1" ht="19.5" customHeight="1">
      <c r="A23" s="19" t="s">
        <v>22</v>
      </c>
      <c r="B23" s="226" t="s">
        <v>480</v>
      </c>
      <c r="C23" s="224" t="s">
        <v>495</v>
      </c>
      <c r="D23" s="18" t="s">
        <v>483</v>
      </c>
      <c r="E23" s="17" t="s">
        <v>485</v>
      </c>
      <c r="F23" s="18" t="s">
        <v>487</v>
      </c>
      <c r="G23" s="18">
        <v>21</v>
      </c>
      <c r="H23" s="18" t="s">
        <v>490</v>
      </c>
      <c r="I23" s="47">
        <f>13.164/10</f>
        <v>1.3164</v>
      </c>
      <c r="J23" s="18" t="s">
        <v>11</v>
      </c>
      <c r="K23" s="68"/>
    </row>
    <row r="24" spans="1:11" s="12" customFormat="1" ht="19.5" customHeight="1">
      <c r="A24" s="191" t="s">
        <v>23</v>
      </c>
      <c r="B24" s="228" t="s">
        <v>481</v>
      </c>
      <c r="C24" s="229" t="s">
        <v>495</v>
      </c>
      <c r="D24" s="20" t="s">
        <v>483</v>
      </c>
      <c r="E24" s="17" t="s">
        <v>485</v>
      </c>
      <c r="F24" s="20" t="s">
        <v>487</v>
      </c>
      <c r="G24" s="20">
        <v>8</v>
      </c>
      <c r="H24" s="18" t="s">
        <v>490</v>
      </c>
      <c r="I24" s="214">
        <f>4.104/10</f>
        <v>0.4104</v>
      </c>
      <c r="J24" s="20" t="s">
        <v>11</v>
      </c>
      <c r="K24" s="69"/>
    </row>
    <row r="25" spans="1:11" s="12" customFormat="1" ht="19.5" customHeight="1">
      <c r="A25" s="19" t="s">
        <v>309</v>
      </c>
      <c r="B25" s="226" t="s">
        <v>482</v>
      </c>
      <c r="C25" s="192"/>
      <c r="D25" s="18" t="s">
        <v>483</v>
      </c>
      <c r="E25" s="17" t="s">
        <v>485</v>
      </c>
      <c r="F25" s="18" t="s">
        <v>487</v>
      </c>
      <c r="G25" s="18">
        <v>13</v>
      </c>
      <c r="H25" s="18" t="s">
        <v>493</v>
      </c>
      <c r="I25" s="47">
        <f>8.148/25</f>
        <v>0.32592</v>
      </c>
      <c r="J25" s="20" t="s">
        <v>11</v>
      </c>
      <c r="K25" s="68"/>
    </row>
    <row r="26" spans="1:11" s="12" customFormat="1" ht="19.5" customHeight="1" thickBot="1">
      <c r="A26" s="162" t="s">
        <v>500</v>
      </c>
      <c r="B26" s="230" t="s">
        <v>474</v>
      </c>
      <c r="C26" s="159"/>
      <c r="D26" s="46" t="s">
        <v>483</v>
      </c>
      <c r="E26" s="17" t="s">
        <v>485</v>
      </c>
      <c r="F26" s="46" t="s">
        <v>487</v>
      </c>
      <c r="G26" s="46">
        <v>8</v>
      </c>
      <c r="H26" s="46" t="s">
        <v>489</v>
      </c>
      <c r="I26" s="48">
        <f>6.432/20</f>
        <v>0.3216</v>
      </c>
      <c r="J26" s="46" t="s">
        <v>11</v>
      </c>
      <c r="K26" s="88"/>
    </row>
    <row r="27" spans="1:11" s="12" customFormat="1" ht="19.5" customHeight="1" thickBot="1">
      <c r="A27" s="158" t="s">
        <v>316</v>
      </c>
      <c r="B27" s="119"/>
      <c r="C27" s="120"/>
      <c r="D27" s="121"/>
      <c r="E27" s="121"/>
      <c r="F27" s="121"/>
      <c r="G27" s="121"/>
      <c r="H27" s="121"/>
      <c r="I27" s="122"/>
      <c r="J27" s="121"/>
      <c r="K27" s="123"/>
    </row>
    <row r="28" spans="1:11" s="12" customFormat="1" ht="26.25" customHeight="1" thickBot="1">
      <c r="A28" s="185" t="s">
        <v>24</v>
      </c>
      <c r="B28" s="231" t="s">
        <v>778</v>
      </c>
      <c r="C28" s="224" t="s">
        <v>704</v>
      </c>
      <c r="D28" s="64" t="s">
        <v>483</v>
      </c>
      <c r="E28" s="64" t="s">
        <v>485</v>
      </c>
      <c r="F28" s="64" t="s">
        <v>487</v>
      </c>
      <c r="G28" s="64">
        <v>5</v>
      </c>
      <c r="H28" s="18" t="s">
        <v>490</v>
      </c>
      <c r="I28" s="217">
        <f>6.3/10</f>
        <v>0.63</v>
      </c>
      <c r="J28" s="64" t="s">
        <v>11</v>
      </c>
      <c r="K28" s="87"/>
    </row>
    <row r="29" spans="1:11" s="12" customFormat="1" ht="19.5" customHeight="1" thickBot="1">
      <c r="A29" s="185" t="s">
        <v>319</v>
      </c>
      <c r="B29" s="232" t="s">
        <v>779</v>
      </c>
      <c r="C29" s="224" t="s">
        <v>705</v>
      </c>
      <c r="D29" s="18" t="s">
        <v>483</v>
      </c>
      <c r="E29" s="64" t="s">
        <v>485</v>
      </c>
      <c r="F29" s="18" t="s">
        <v>487</v>
      </c>
      <c r="G29" s="18">
        <v>5</v>
      </c>
      <c r="H29" s="18" t="s">
        <v>490</v>
      </c>
      <c r="I29" s="47">
        <f>9.42/10</f>
        <v>0.942</v>
      </c>
      <c r="J29" s="18" t="s">
        <v>11</v>
      </c>
      <c r="K29" s="68"/>
    </row>
    <row r="30" spans="1:11" s="12" customFormat="1" ht="19.5" customHeight="1" thickBot="1">
      <c r="A30" s="185" t="s">
        <v>502</v>
      </c>
      <c r="B30" s="232" t="s">
        <v>779</v>
      </c>
      <c r="C30" s="224" t="s">
        <v>705</v>
      </c>
      <c r="D30" s="18" t="s">
        <v>483</v>
      </c>
      <c r="E30" s="64" t="s">
        <v>485</v>
      </c>
      <c r="F30" s="18" t="s">
        <v>487</v>
      </c>
      <c r="G30" s="18">
        <v>5</v>
      </c>
      <c r="H30" s="18" t="s">
        <v>490</v>
      </c>
      <c r="I30" s="47">
        <f>9.42/10</f>
        <v>0.942</v>
      </c>
      <c r="J30" s="18" t="s">
        <v>11</v>
      </c>
      <c r="K30" s="68"/>
    </row>
    <row r="31" spans="1:11" s="12" customFormat="1" ht="19.5" customHeight="1" thickBot="1">
      <c r="A31" s="185" t="s">
        <v>283</v>
      </c>
      <c r="B31" s="232" t="s">
        <v>501</v>
      </c>
      <c r="C31" s="233" t="s">
        <v>428</v>
      </c>
      <c r="D31" s="18" t="s">
        <v>483</v>
      </c>
      <c r="E31" s="64" t="s">
        <v>485</v>
      </c>
      <c r="F31" s="18" t="s">
        <v>487</v>
      </c>
      <c r="G31" s="18">
        <v>9</v>
      </c>
      <c r="H31" s="18" t="s">
        <v>490</v>
      </c>
      <c r="I31" s="47">
        <f>10.548/10</f>
        <v>1.0548</v>
      </c>
      <c r="J31" s="18" t="s">
        <v>11</v>
      </c>
      <c r="K31" s="68"/>
    </row>
    <row r="32" spans="1:11" s="12" customFormat="1" ht="19.5" customHeight="1" thickBot="1">
      <c r="A32" s="185" t="s">
        <v>503</v>
      </c>
      <c r="B32" s="98" t="s">
        <v>501</v>
      </c>
      <c r="C32" s="234" t="s">
        <v>428</v>
      </c>
      <c r="D32" s="46" t="s">
        <v>483</v>
      </c>
      <c r="E32" s="64" t="s">
        <v>485</v>
      </c>
      <c r="F32" s="46" t="s">
        <v>487</v>
      </c>
      <c r="G32" s="46">
        <v>9</v>
      </c>
      <c r="H32" s="18" t="s">
        <v>490</v>
      </c>
      <c r="I32" s="48">
        <f>10.548/10</f>
        <v>1.0548</v>
      </c>
      <c r="J32" s="46" t="s">
        <v>11</v>
      </c>
      <c r="K32" s="88"/>
    </row>
    <row r="33" spans="1:11" s="12" customFormat="1" ht="19.5" customHeight="1" thickBot="1">
      <c r="A33" s="13" t="s">
        <v>317</v>
      </c>
      <c r="B33" s="40"/>
      <c r="C33" s="14"/>
      <c r="D33" s="15"/>
      <c r="E33" s="15"/>
      <c r="F33" s="15"/>
      <c r="G33" s="15"/>
      <c r="H33" s="15"/>
      <c r="I33" s="80"/>
      <c r="J33" s="15"/>
      <c r="K33" s="81"/>
    </row>
    <row r="34" spans="1:11" s="12" customFormat="1" ht="19.5" customHeight="1">
      <c r="A34" s="19" t="s">
        <v>12</v>
      </c>
      <c r="B34" s="235" t="s">
        <v>780</v>
      </c>
      <c r="C34" s="189" t="s">
        <v>703</v>
      </c>
      <c r="D34" s="18" t="s">
        <v>483</v>
      </c>
      <c r="E34" s="18" t="s">
        <v>512</v>
      </c>
      <c r="F34" s="18" t="s">
        <v>487</v>
      </c>
      <c r="G34" s="18">
        <v>5</v>
      </c>
      <c r="H34" s="18" t="s">
        <v>490</v>
      </c>
      <c r="I34" s="47">
        <f>6.372/10</f>
        <v>0.6372</v>
      </c>
      <c r="J34" s="18" t="s">
        <v>11</v>
      </c>
      <c r="K34" s="68"/>
    </row>
    <row r="35" spans="1:11" s="12" customFormat="1" ht="19.5" customHeight="1">
      <c r="A35" s="19" t="s">
        <v>13</v>
      </c>
      <c r="B35" s="235" t="s">
        <v>781</v>
      </c>
      <c r="C35" s="189" t="s">
        <v>703</v>
      </c>
      <c r="D35" s="18" t="s">
        <v>483</v>
      </c>
      <c r="E35" s="18" t="s">
        <v>512</v>
      </c>
      <c r="F35" s="18" t="s">
        <v>487</v>
      </c>
      <c r="G35" s="18">
        <v>5</v>
      </c>
      <c r="H35" s="18" t="s">
        <v>490</v>
      </c>
      <c r="I35" s="47">
        <f>11.041/10</f>
        <v>1.1041</v>
      </c>
      <c r="J35" s="18" t="s">
        <v>11</v>
      </c>
      <c r="K35" s="68"/>
    </row>
    <row r="36" spans="1:11" s="12" customFormat="1" ht="19.5" customHeight="1">
      <c r="A36" s="19" t="s">
        <v>320</v>
      </c>
      <c r="B36" s="235" t="s">
        <v>782</v>
      </c>
      <c r="C36" s="189" t="s">
        <v>701</v>
      </c>
      <c r="D36" s="18" t="s">
        <v>483</v>
      </c>
      <c r="E36" s="18" t="s">
        <v>512</v>
      </c>
      <c r="F36" s="18" t="s">
        <v>487</v>
      </c>
      <c r="G36" s="18">
        <v>5</v>
      </c>
      <c r="H36" s="18" t="s">
        <v>490</v>
      </c>
      <c r="I36" s="47">
        <f>11.04/10</f>
        <v>1.1039999999999999</v>
      </c>
      <c r="J36" s="18" t="s">
        <v>11</v>
      </c>
      <c r="K36" s="68"/>
    </row>
    <row r="37" spans="1:11" s="12" customFormat="1" ht="19.5" customHeight="1">
      <c r="A37" s="19" t="s">
        <v>513</v>
      </c>
      <c r="B37" s="236" t="s">
        <v>783</v>
      </c>
      <c r="C37" s="189" t="s">
        <v>685</v>
      </c>
      <c r="D37" s="18" t="s">
        <v>484</v>
      </c>
      <c r="E37" s="18" t="s">
        <v>486</v>
      </c>
      <c r="F37" s="18" t="s">
        <v>487</v>
      </c>
      <c r="G37" s="227" t="s">
        <v>498</v>
      </c>
      <c r="H37" s="18" t="s">
        <v>490</v>
      </c>
      <c r="I37" s="47">
        <f>9.444/10</f>
        <v>0.9444000000000001</v>
      </c>
      <c r="J37" s="18" t="s">
        <v>11</v>
      </c>
      <c r="K37" s="68"/>
    </row>
    <row r="38" spans="1:11" s="12" customFormat="1" ht="19.5" customHeight="1">
      <c r="A38" s="19" t="s">
        <v>25</v>
      </c>
      <c r="B38" s="236" t="s">
        <v>784</v>
      </c>
      <c r="C38" s="189" t="s">
        <v>701</v>
      </c>
      <c r="D38" s="18" t="s">
        <v>484</v>
      </c>
      <c r="E38" s="18" t="s">
        <v>486</v>
      </c>
      <c r="F38" s="18" t="s">
        <v>488</v>
      </c>
      <c r="G38" s="227" t="s">
        <v>498</v>
      </c>
      <c r="H38" s="18" t="s">
        <v>490</v>
      </c>
      <c r="I38" s="47">
        <f>15.036/10</f>
        <v>1.5036</v>
      </c>
      <c r="J38" s="18" t="s">
        <v>11</v>
      </c>
      <c r="K38" s="68"/>
    </row>
    <row r="39" spans="1:11" s="12" customFormat="1" ht="19.5" customHeight="1">
      <c r="A39" s="19" t="s">
        <v>18</v>
      </c>
      <c r="B39" s="235" t="s">
        <v>504</v>
      </c>
      <c r="C39" s="189" t="s">
        <v>495</v>
      </c>
      <c r="D39" s="18" t="s">
        <v>483</v>
      </c>
      <c r="E39" s="18" t="s">
        <v>512</v>
      </c>
      <c r="F39" s="18" t="s">
        <v>487</v>
      </c>
      <c r="G39" s="18">
        <v>8</v>
      </c>
      <c r="H39" s="18" t="s">
        <v>492</v>
      </c>
      <c r="I39" s="47">
        <f>12.108/5</f>
        <v>2.4216</v>
      </c>
      <c r="J39" s="18" t="s">
        <v>11</v>
      </c>
      <c r="K39" s="68"/>
    </row>
    <row r="40" spans="1:11" s="12" customFormat="1" ht="19.5" customHeight="1">
      <c r="A40" s="19" t="s">
        <v>308</v>
      </c>
      <c r="B40" s="235" t="s">
        <v>505</v>
      </c>
      <c r="C40" s="189"/>
      <c r="D40" s="18" t="s">
        <v>483</v>
      </c>
      <c r="E40" s="18" t="s">
        <v>512</v>
      </c>
      <c r="F40" s="18" t="s">
        <v>487</v>
      </c>
      <c r="G40" s="18">
        <v>8</v>
      </c>
      <c r="H40" s="18" t="s">
        <v>490</v>
      </c>
      <c r="I40" s="47">
        <f>17.1/10</f>
        <v>1.7100000000000002</v>
      </c>
      <c r="J40" s="18" t="s">
        <v>11</v>
      </c>
      <c r="K40" s="68"/>
    </row>
    <row r="41" spans="1:11" s="12" customFormat="1" ht="19.5" customHeight="1">
      <c r="A41" s="19" t="s">
        <v>26</v>
      </c>
      <c r="B41" s="235" t="s">
        <v>506</v>
      </c>
      <c r="C41" s="189" t="s">
        <v>495</v>
      </c>
      <c r="D41" s="18" t="s">
        <v>483</v>
      </c>
      <c r="E41" s="18" t="s">
        <v>512</v>
      </c>
      <c r="F41" s="18" t="s">
        <v>487</v>
      </c>
      <c r="G41" s="18">
        <v>8</v>
      </c>
      <c r="H41" s="18" t="s">
        <v>490</v>
      </c>
      <c r="I41" s="47">
        <f>11.028/10</f>
        <v>1.1028</v>
      </c>
      <c r="J41" s="18" t="s">
        <v>11</v>
      </c>
      <c r="K41" s="68"/>
    </row>
    <row r="42" spans="1:11" s="12" customFormat="1" ht="19.5" customHeight="1">
      <c r="A42" s="19" t="s">
        <v>27</v>
      </c>
      <c r="B42" s="235" t="s">
        <v>507</v>
      </c>
      <c r="C42" s="189" t="s">
        <v>495</v>
      </c>
      <c r="D42" s="18" t="s">
        <v>483</v>
      </c>
      <c r="E42" s="18" t="s">
        <v>512</v>
      </c>
      <c r="F42" s="18" t="s">
        <v>487</v>
      </c>
      <c r="G42" s="18">
        <v>9</v>
      </c>
      <c r="H42" s="18" t="s">
        <v>490</v>
      </c>
      <c r="I42" s="47">
        <f>9.06/10</f>
        <v>0.906</v>
      </c>
      <c r="J42" s="18" t="s">
        <v>11</v>
      </c>
      <c r="K42" s="68"/>
    </row>
    <row r="43" spans="1:11" s="12" customFormat="1" ht="19.5" customHeight="1">
      <c r="A43" s="19" t="s">
        <v>28</v>
      </c>
      <c r="B43" s="235" t="s">
        <v>508</v>
      </c>
      <c r="C43" s="18"/>
      <c r="D43" s="18" t="s">
        <v>483</v>
      </c>
      <c r="E43" s="18" t="s">
        <v>512</v>
      </c>
      <c r="F43" s="18" t="s">
        <v>487</v>
      </c>
      <c r="G43" s="18">
        <v>9</v>
      </c>
      <c r="H43" s="18" t="s">
        <v>490</v>
      </c>
      <c r="I43" s="47">
        <f>11.4/10</f>
        <v>1.1400000000000001</v>
      </c>
      <c r="J43" s="18" t="s">
        <v>11</v>
      </c>
      <c r="K43" s="68"/>
    </row>
    <row r="44" spans="1:11" s="12" customFormat="1" ht="19.5" customHeight="1">
      <c r="A44" s="19" t="s">
        <v>29</v>
      </c>
      <c r="B44" s="235" t="s">
        <v>509</v>
      </c>
      <c r="C44" s="18"/>
      <c r="D44" s="18" t="s">
        <v>483</v>
      </c>
      <c r="E44" s="18" t="s">
        <v>512</v>
      </c>
      <c r="F44" s="18" t="s">
        <v>487</v>
      </c>
      <c r="G44" s="18">
        <v>9</v>
      </c>
      <c r="H44" s="18" t="s">
        <v>492</v>
      </c>
      <c r="I44" s="47">
        <f>8.04/5</f>
        <v>1.6079999999999999</v>
      </c>
      <c r="J44" s="18" t="s">
        <v>11</v>
      </c>
      <c r="K44" s="68"/>
    </row>
    <row r="45" spans="1:11" s="12" customFormat="1" ht="19.5" customHeight="1">
      <c r="A45" s="19" t="s">
        <v>20</v>
      </c>
      <c r="B45" s="235" t="s">
        <v>510</v>
      </c>
      <c r="C45" s="224" t="s">
        <v>495</v>
      </c>
      <c r="D45" s="18" t="s">
        <v>483</v>
      </c>
      <c r="E45" s="18" t="s">
        <v>512</v>
      </c>
      <c r="F45" s="18" t="s">
        <v>487</v>
      </c>
      <c r="G45" s="18">
        <v>9</v>
      </c>
      <c r="H45" s="18" t="s">
        <v>490</v>
      </c>
      <c r="I45" s="47">
        <f>8.748/10</f>
        <v>0.8747999999999999</v>
      </c>
      <c r="J45" s="18" t="s">
        <v>11</v>
      </c>
      <c r="K45" s="68"/>
    </row>
    <row r="46" spans="1:11" s="12" customFormat="1" ht="19.5" customHeight="1" thickBot="1">
      <c r="A46" s="19" t="s">
        <v>30</v>
      </c>
      <c r="B46" s="235" t="s">
        <v>511</v>
      </c>
      <c r="C46" s="224" t="s">
        <v>495</v>
      </c>
      <c r="D46" s="18" t="s">
        <v>483</v>
      </c>
      <c r="E46" s="18" t="s">
        <v>512</v>
      </c>
      <c r="F46" s="18" t="s">
        <v>487</v>
      </c>
      <c r="G46" s="18">
        <v>9</v>
      </c>
      <c r="H46" s="18" t="s">
        <v>492</v>
      </c>
      <c r="I46" s="47">
        <f>5.316/5</f>
        <v>1.0632</v>
      </c>
      <c r="J46" s="46" t="s">
        <v>11</v>
      </c>
      <c r="K46" s="101"/>
    </row>
    <row r="47" spans="1:11" s="12" customFormat="1" ht="19.5" customHeight="1" thickBot="1">
      <c r="A47" s="13" t="s">
        <v>31</v>
      </c>
      <c r="B47" s="21"/>
      <c r="C47" s="22"/>
      <c r="D47" s="23"/>
      <c r="E47" s="23"/>
      <c r="F47" s="23"/>
      <c r="G47" s="23"/>
      <c r="H47" s="23"/>
      <c r="I47" s="82"/>
      <c r="J47" s="23"/>
      <c r="K47" s="83"/>
    </row>
    <row r="48" spans="1:11" s="12" customFormat="1" ht="19.5" customHeight="1">
      <c r="A48" s="19" t="s">
        <v>32</v>
      </c>
      <c r="B48" s="235" t="s">
        <v>514</v>
      </c>
      <c r="C48" s="224" t="s">
        <v>495</v>
      </c>
      <c r="D48" s="18" t="s">
        <v>483</v>
      </c>
      <c r="E48" s="18" t="s">
        <v>512</v>
      </c>
      <c r="F48" s="18" t="s">
        <v>487</v>
      </c>
      <c r="G48" s="18">
        <v>13</v>
      </c>
      <c r="H48" s="18" t="s">
        <v>489</v>
      </c>
      <c r="I48" s="47">
        <f>3.996/20</f>
        <v>0.1998</v>
      </c>
      <c r="J48" s="18" t="s">
        <v>11</v>
      </c>
      <c r="K48" s="68"/>
    </row>
    <row r="49" spans="1:11" s="12" customFormat="1" ht="19.5" customHeight="1">
      <c r="A49" s="19" t="s">
        <v>33</v>
      </c>
      <c r="B49" s="235" t="s">
        <v>515</v>
      </c>
      <c r="C49" s="224" t="s">
        <v>522</v>
      </c>
      <c r="D49" s="18" t="s">
        <v>483</v>
      </c>
      <c r="E49" s="18" t="s">
        <v>512</v>
      </c>
      <c r="F49" s="18" t="s">
        <v>487</v>
      </c>
      <c r="G49" s="18">
        <v>13</v>
      </c>
      <c r="H49" s="18" t="s">
        <v>493</v>
      </c>
      <c r="I49" s="47">
        <f>4.14/25</f>
        <v>0.1656</v>
      </c>
      <c r="J49" s="18" t="s">
        <v>11</v>
      </c>
      <c r="K49" s="68"/>
    </row>
    <row r="50" spans="1:11" s="12" customFormat="1" ht="19.5" customHeight="1">
      <c r="A50" s="19" t="s">
        <v>266</v>
      </c>
      <c r="B50" s="235" t="s">
        <v>516</v>
      </c>
      <c r="C50" s="224" t="s">
        <v>495</v>
      </c>
      <c r="D50" s="18" t="s">
        <v>483</v>
      </c>
      <c r="E50" s="18" t="s">
        <v>512</v>
      </c>
      <c r="F50" s="18" t="s">
        <v>487</v>
      </c>
      <c r="G50" s="18">
        <v>13</v>
      </c>
      <c r="H50" s="18" t="s">
        <v>489</v>
      </c>
      <c r="I50" s="47">
        <f>3.996/20</f>
        <v>0.1998</v>
      </c>
      <c r="J50" s="18" t="s">
        <v>11</v>
      </c>
      <c r="K50" s="68"/>
    </row>
    <row r="51" spans="1:11" s="12" customFormat="1" ht="19.5" customHeight="1">
      <c r="A51" s="19" t="s">
        <v>34</v>
      </c>
      <c r="B51" s="235" t="s">
        <v>517</v>
      </c>
      <c r="C51" s="18"/>
      <c r="D51" s="18" t="s">
        <v>483</v>
      </c>
      <c r="E51" s="18" t="s">
        <v>512</v>
      </c>
      <c r="F51" s="18" t="s">
        <v>487</v>
      </c>
      <c r="G51" s="18">
        <v>12</v>
      </c>
      <c r="H51" s="18" t="s">
        <v>490</v>
      </c>
      <c r="I51" s="47">
        <f>2.544/10</f>
        <v>0.2544</v>
      </c>
      <c r="J51" s="18" t="s">
        <v>11</v>
      </c>
      <c r="K51" s="68"/>
    </row>
    <row r="52" spans="1:11" s="12" customFormat="1" ht="19.5" customHeight="1">
      <c r="A52" s="19" t="s">
        <v>35</v>
      </c>
      <c r="B52" s="235" t="s">
        <v>518</v>
      </c>
      <c r="C52" s="18"/>
      <c r="D52" s="18" t="s">
        <v>483</v>
      </c>
      <c r="E52" s="18" t="s">
        <v>512</v>
      </c>
      <c r="F52" s="18" t="s">
        <v>487</v>
      </c>
      <c r="G52" s="18">
        <v>12</v>
      </c>
      <c r="H52" s="18" t="s">
        <v>490</v>
      </c>
      <c r="I52" s="47">
        <f>3.204/10</f>
        <v>0.3204</v>
      </c>
      <c r="J52" s="18" t="s">
        <v>11</v>
      </c>
      <c r="K52" s="68"/>
    </row>
    <row r="53" spans="1:11" s="12" customFormat="1" ht="19.5" customHeight="1">
      <c r="A53" s="19" t="s">
        <v>36</v>
      </c>
      <c r="B53" s="235" t="s">
        <v>519</v>
      </c>
      <c r="C53" s="18"/>
      <c r="D53" s="18" t="s">
        <v>483</v>
      </c>
      <c r="E53" s="18" t="s">
        <v>512</v>
      </c>
      <c r="F53" s="18" t="s">
        <v>487</v>
      </c>
      <c r="G53" s="18">
        <v>12</v>
      </c>
      <c r="H53" s="18" t="s">
        <v>490</v>
      </c>
      <c r="I53" s="47">
        <f>4.2/10</f>
        <v>0.42000000000000004</v>
      </c>
      <c r="J53" s="18" t="s">
        <v>11</v>
      </c>
      <c r="K53" s="68"/>
    </row>
    <row r="54" spans="1:11" s="12" customFormat="1" ht="19.5" customHeight="1">
      <c r="A54" s="16" t="s">
        <v>37</v>
      </c>
      <c r="B54" s="235" t="s">
        <v>520</v>
      </c>
      <c r="C54" s="237" t="s">
        <v>523</v>
      </c>
      <c r="D54" s="18" t="s">
        <v>483</v>
      </c>
      <c r="E54" s="18" t="s">
        <v>512</v>
      </c>
      <c r="F54" s="18" t="s">
        <v>487</v>
      </c>
      <c r="G54" s="18">
        <v>15</v>
      </c>
      <c r="H54" s="18" t="s">
        <v>489</v>
      </c>
      <c r="I54" s="47">
        <f>3.12</f>
        <v>3.12</v>
      </c>
      <c r="J54" s="41" t="s">
        <v>38</v>
      </c>
      <c r="K54" s="84"/>
    </row>
    <row r="55" spans="1:11" s="12" customFormat="1" ht="19.5" customHeight="1" thickBot="1">
      <c r="A55" s="16" t="s">
        <v>39</v>
      </c>
      <c r="B55" s="235" t="s">
        <v>521</v>
      </c>
      <c r="C55" s="237" t="s">
        <v>523</v>
      </c>
      <c r="D55" s="18" t="s">
        <v>483</v>
      </c>
      <c r="E55" s="18" t="s">
        <v>512</v>
      </c>
      <c r="F55" s="18" t="s">
        <v>487</v>
      </c>
      <c r="G55" s="18">
        <v>15</v>
      </c>
      <c r="H55" s="18" t="s">
        <v>490</v>
      </c>
      <c r="I55" s="47">
        <f>2.496</f>
        <v>2.496</v>
      </c>
      <c r="J55" s="41" t="s">
        <v>50</v>
      </c>
      <c r="K55" s="84"/>
    </row>
    <row r="56" spans="1:11" s="12" customFormat="1" ht="19.5" customHeight="1" thickBot="1">
      <c r="A56" s="13" t="s">
        <v>40</v>
      </c>
      <c r="B56" s="21"/>
      <c r="C56" s="22"/>
      <c r="D56" s="23"/>
      <c r="E56" s="23"/>
      <c r="F56" s="23"/>
      <c r="G56" s="23"/>
      <c r="H56" s="23"/>
      <c r="I56" s="82"/>
      <c r="J56" s="23"/>
      <c r="K56" s="83"/>
    </row>
    <row r="57" spans="1:11" s="12" customFormat="1" ht="19.5" customHeight="1">
      <c r="A57" s="19" t="s">
        <v>13</v>
      </c>
      <c r="B57" s="235" t="s">
        <v>524</v>
      </c>
      <c r="C57" s="224" t="s">
        <v>522</v>
      </c>
      <c r="D57" s="18" t="s">
        <v>483</v>
      </c>
      <c r="E57" s="18" t="s">
        <v>512</v>
      </c>
      <c r="F57" s="18" t="s">
        <v>487</v>
      </c>
      <c r="G57" s="18">
        <v>11</v>
      </c>
      <c r="H57" s="18" t="s">
        <v>490</v>
      </c>
      <c r="I57" s="47">
        <f>6.66/10</f>
        <v>0.666</v>
      </c>
      <c r="J57" s="18" t="s">
        <v>11</v>
      </c>
      <c r="K57" s="68"/>
    </row>
    <row r="58" spans="1:11" s="12" customFormat="1" ht="19.5" customHeight="1">
      <c r="A58" s="19" t="s">
        <v>41</v>
      </c>
      <c r="B58" s="235" t="s">
        <v>525</v>
      </c>
      <c r="C58" s="224" t="s">
        <v>495</v>
      </c>
      <c r="D58" s="18" t="s">
        <v>483</v>
      </c>
      <c r="E58" s="18" t="s">
        <v>512</v>
      </c>
      <c r="F58" s="18" t="s">
        <v>487</v>
      </c>
      <c r="G58" s="18">
        <v>12</v>
      </c>
      <c r="H58" s="18" t="s">
        <v>490</v>
      </c>
      <c r="I58" s="47">
        <f>9.132/10</f>
        <v>0.9132</v>
      </c>
      <c r="J58" s="18" t="s">
        <v>11</v>
      </c>
      <c r="K58" s="68"/>
    </row>
    <row r="59" spans="1:11" s="12" customFormat="1" ht="19.5" customHeight="1">
      <c r="A59" s="19" t="s">
        <v>42</v>
      </c>
      <c r="B59" s="235" t="s">
        <v>526</v>
      </c>
      <c r="C59" s="224" t="s">
        <v>522</v>
      </c>
      <c r="D59" s="18" t="s">
        <v>483</v>
      </c>
      <c r="E59" s="18" t="s">
        <v>512</v>
      </c>
      <c r="F59" s="18" t="s">
        <v>487</v>
      </c>
      <c r="G59" s="18">
        <v>16</v>
      </c>
      <c r="H59" s="18" t="s">
        <v>489</v>
      </c>
      <c r="I59" s="47">
        <f>8.748/10</f>
        <v>0.8747999999999999</v>
      </c>
      <c r="J59" s="18" t="s">
        <v>11</v>
      </c>
      <c r="K59" s="68"/>
    </row>
    <row r="60" spans="1:11" s="12" customFormat="1" ht="19.5" customHeight="1">
      <c r="A60" s="19" t="s">
        <v>43</v>
      </c>
      <c r="B60" s="235" t="s">
        <v>527</v>
      </c>
      <c r="C60" s="224" t="s">
        <v>522</v>
      </c>
      <c r="D60" s="18" t="s">
        <v>483</v>
      </c>
      <c r="E60" s="18" t="s">
        <v>512</v>
      </c>
      <c r="F60" s="18" t="s">
        <v>487</v>
      </c>
      <c r="G60" s="18">
        <v>16</v>
      </c>
      <c r="H60" s="18" t="s">
        <v>490</v>
      </c>
      <c r="I60" s="47">
        <f>6.732/10</f>
        <v>0.6732</v>
      </c>
      <c r="J60" s="18" t="s">
        <v>11</v>
      </c>
      <c r="K60" s="68"/>
    </row>
    <row r="61" spans="1:11" s="12" customFormat="1" ht="19.5" customHeight="1">
      <c r="A61" s="19" t="s">
        <v>531</v>
      </c>
      <c r="B61" s="235" t="s">
        <v>528</v>
      </c>
      <c r="C61" s="18"/>
      <c r="D61" s="18" t="s">
        <v>483</v>
      </c>
      <c r="E61" s="18" t="s">
        <v>512</v>
      </c>
      <c r="F61" s="18" t="s">
        <v>487</v>
      </c>
      <c r="G61" s="18">
        <v>16</v>
      </c>
      <c r="H61" s="18" t="s">
        <v>493</v>
      </c>
      <c r="I61" s="47">
        <f>7.968/25</f>
        <v>0.31872</v>
      </c>
      <c r="J61" s="18" t="s">
        <v>11</v>
      </c>
      <c r="K61" s="68"/>
    </row>
    <row r="62" spans="1:11" s="12" customFormat="1" ht="19.5" customHeight="1">
      <c r="A62" s="19" t="s">
        <v>44</v>
      </c>
      <c r="B62" s="235" t="s">
        <v>529</v>
      </c>
      <c r="C62" s="224" t="s">
        <v>495</v>
      </c>
      <c r="D62" s="18" t="s">
        <v>483</v>
      </c>
      <c r="E62" s="18" t="s">
        <v>512</v>
      </c>
      <c r="F62" s="18" t="s">
        <v>487</v>
      </c>
      <c r="G62" s="18">
        <v>11</v>
      </c>
      <c r="H62" s="18" t="s">
        <v>489</v>
      </c>
      <c r="I62" s="47">
        <f>8.64/20</f>
        <v>0.43200000000000005</v>
      </c>
      <c r="J62" s="18" t="s">
        <v>11</v>
      </c>
      <c r="K62" s="68"/>
    </row>
    <row r="63" spans="1:11" s="12" customFormat="1" ht="19.5" customHeight="1">
      <c r="A63" s="19" t="s">
        <v>45</v>
      </c>
      <c r="B63" s="235" t="s">
        <v>528</v>
      </c>
      <c r="C63" s="224" t="s">
        <v>495</v>
      </c>
      <c r="D63" s="18" t="s">
        <v>483</v>
      </c>
      <c r="E63" s="18" t="s">
        <v>512</v>
      </c>
      <c r="F63" s="18" t="s">
        <v>487</v>
      </c>
      <c r="G63" s="18">
        <v>16</v>
      </c>
      <c r="H63" s="18" t="s">
        <v>493</v>
      </c>
      <c r="I63" s="47">
        <f>7.968/25</f>
        <v>0.31872</v>
      </c>
      <c r="J63" s="18" t="s">
        <v>11</v>
      </c>
      <c r="K63" s="68"/>
    </row>
    <row r="64" spans="1:11" s="12" customFormat="1" ht="19.5" customHeight="1" thickBot="1">
      <c r="A64" s="19" t="s">
        <v>46</v>
      </c>
      <c r="B64" s="235" t="s">
        <v>530</v>
      </c>
      <c r="C64" s="224" t="s">
        <v>522</v>
      </c>
      <c r="D64" s="18" t="s">
        <v>483</v>
      </c>
      <c r="E64" s="18" t="s">
        <v>512</v>
      </c>
      <c r="F64" s="18" t="s">
        <v>487</v>
      </c>
      <c r="G64" s="18">
        <v>15</v>
      </c>
      <c r="H64" s="18" t="s">
        <v>490</v>
      </c>
      <c r="I64" s="47">
        <f>8.424/10</f>
        <v>0.8423999999999999</v>
      </c>
      <c r="J64" s="18" t="s">
        <v>11</v>
      </c>
      <c r="K64" s="68"/>
    </row>
    <row r="65" spans="1:11" s="12" customFormat="1" ht="19.5" customHeight="1">
      <c r="A65" s="24" t="s">
        <v>47</v>
      </c>
      <c r="B65" s="39"/>
      <c r="C65" s="10"/>
      <c r="D65" s="11"/>
      <c r="E65" s="11"/>
      <c r="F65" s="11"/>
      <c r="G65" s="11"/>
      <c r="H65" s="11"/>
      <c r="I65" s="78"/>
      <c r="J65" s="11"/>
      <c r="K65" s="79"/>
    </row>
    <row r="66" spans="1:11" s="12" customFormat="1" ht="19.5" customHeight="1" thickBot="1">
      <c r="A66" s="13" t="s">
        <v>48</v>
      </c>
      <c r="B66" s="40"/>
      <c r="C66" s="14"/>
      <c r="D66" s="15"/>
      <c r="E66" s="15"/>
      <c r="F66" s="15"/>
      <c r="G66" s="15"/>
      <c r="H66" s="15"/>
      <c r="I66" s="80"/>
      <c r="J66" s="15"/>
      <c r="K66" s="81"/>
    </row>
    <row r="67" spans="1:11" s="12" customFormat="1" ht="19.5" customHeight="1">
      <c r="A67" s="19" t="s">
        <v>49</v>
      </c>
      <c r="B67" s="235" t="s">
        <v>532</v>
      </c>
      <c r="C67" s="18" t="s">
        <v>338</v>
      </c>
      <c r="D67" s="18" t="s">
        <v>535</v>
      </c>
      <c r="E67" s="18" t="s">
        <v>536</v>
      </c>
      <c r="F67" s="18"/>
      <c r="G67" s="18">
        <v>26</v>
      </c>
      <c r="H67" s="18" t="s">
        <v>493</v>
      </c>
      <c r="I67" s="238">
        <f>1.992/25</f>
        <v>0.07968</v>
      </c>
      <c r="J67" s="41" t="s">
        <v>221</v>
      </c>
      <c r="K67" s="84"/>
    </row>
    <row r="68" spans="1:11" s="12" customFormat="1" ht="19.5" customHeight="1">
      <c r="A68" s="19" t="s">
        <v>51</v>
      </c>
      <c r="B68" s="235" t="s">
        <v>533</v>
      </c>
      <c r="C68" s="233" t="s">
        <v>339</v>
      </c>
      <c r="D68" s="18" t="s">
        <v>535</v>
      </c>
      <c r="E68" s="18" t="s">
        <v>536</v>
      </c>
      <c r="F68" s="18"/>
      <c r="G68" s="18">
        <v>26</v>
      </c>
      <c r="H68" s="18" t="s">
        <v>493</v>
      </c>
      <c r="I68" s="238">
        <f>1.836/25</f>
        <v>0.07344</v>
      </c>
      <c r="J68" s="41" t="s">
        <v>221</v>
      </c>
      <c r="K68" s="84"/>
    </row>
    <row r="69" spans="1:11" s="12" customFormat="1" ht="19.5" customHeight="1" thickBot="1">
      <c r="A69" s="19" t="s">
        <v>52</v>
      </c>
      <c r="B69" s="235" t="s">
        <v>534</v>
      </c>
      <c r="C69" s="18" t="s">
        <v>340</v>
      </c>
      <c r="D69" s="18" t="s">
        <v>535</v>
      </c>
      <c r="E69" s="18" t="s">
        <v>536</v>
      </c>
      <c r="F69" s="18"/>
      <c r="G69" s="18">
        <v>27</v>
      </c>
      <c r="H69" s="18" t="s">
        <v>493</v>
      </c>
      <c r="I69" s="238">
        <f>7.692/25</f>
        <v>0.30768</v>
      </c>
      <c r="J69" s="41" t="s">
        <v>221</v>
      </c>
      <c r="K69" s="84"/>
    </row>
    <row r="70" spans="1:11" s="12" customFormat="1" ht="19.5" customHeight="1" thickBot="1">
      <c r="A70" s="13" t="s">
        <v>53</v>
      </c>
      <c r="B70" s="21"/>
      <c r="C70" s="22"/>
      <c r="D70" s="188"/>
      <c r="E70" s="188"/>
      <c r="F70" s="188"/>
      <c r="G70" s="23"/>
      <c r="H70" s="23"/>
      <c r="I70" s="82"/>
      <c r="J70" s="23"/>
      <c r="K70" s="83"/>
    </row>
    <row r="71" spans="1:11" s="12" customFormat="1" ht="19.5" customHeight="1" thickBot="1">
      <c r="A71" s="19" t="s">
        <v>49</v>
      </c>
      <c r="B71" s="235" t="s">
        <v>540</v>
      </c>
      <c r="C71" s="18" t="s">
        <v>341</v>
      </c>
      <c r="D71" s="18" t="s">
        <v>535</v>
      </c>
      <c r="E71" s="18" t="s">
        <v>536</v>
      </c>
      <c r="F71" s="18"/>
      <c r="G71" s="18">
        <v>27</v>
      </c>
      <c r="H71" s="18" t="s">
        <v>490</v>
      </c>
      <c r="I71" s="238">
        <f>1.992/10</f>
        <v>0.1992</v>
      </c>
      <c r="J71" s="41" t="s">
        <v>221</v>
      </c>
      <c r="K71" s="84"/>
    </row>
    <row r="72" spans="1:11" s="12" customFormat="1" ht="19.5" customHeight="1" thickBot="1">
      <c r="A72" s="13" t="s">
        <v>54</v>
      </c>
      <c r="B72" s="21"/>
      <c r="C72" s="22"/>
      <c r="D72" s="23"/>
      <c r="E72" s="23"/>
      <c r="F72" s="23"/>
      <c r="G72" s="23"/>
      <c r="H72" s="23"/>
      <c r="I72" s="82"/>
      <c r="J72" s="23"/>
      <c r="K72" s="83"/>
    </row>
    <row r="73" spans="1:11" s="12" customFormat="1" ht="19.5" customHeight="1">
      <c r="A73" s="19" t="s">
        <v>49</v>
      </c>
      <c r="B73" s="235" t="s">
        <v>537</v>
      </c>
      <c r="C73" s="18" t="s">
        <v>342</v>
      </c>
      <c r="D73" s="18" t="s">
        <v>535</v>
      </c>
      <c r="E73" s="18" t="s">
        <v>536</v>
      </c>
      <c r="F73" s="18"/>
      <c r="G73" s="18">
        <v>27</v>
      </c>
      <c r="H73" s="18" t="s">
        <v>490</v>
      </c>
      <c r="I73" s="238">
        <f>4.116/10</f>
        <v>0.41159999999999997</v>
      </c>
      <c r="J73" s="41" t="s">
        <v>221</v>
      </c>
      <c r="K73" s="84"/>
    </row>
    <row r="74" spans="1:11" s="12" customFormat="1" ht="19.5" customHeight="1">
      <c r="A74" s="19" t="s">
        <v>51</v>
      </c>
      <c r="B74" s="235" t="s">
        <v>538</v>
      </c>
      <c r="C74" s="18" t="s">
        <v>343</v>
      </c>
      <c r="D74" s="18" t="s">
        <v>535</v>
      </c>
      <c r="E74" s="18" t="s">
        <v>536</v>
      </c>
      <c r="F74" s="18"/>
      <c r="G74" s="18">
        <v>27</v>
      </c>
      <c r="H74" s="18" t="s">
        <v>490</v>
      </c>
      <c r="I74" s="238">
        <f>4.116/10</f>
        <v>0.41159999999999997</v>
      </c>
      <c r="J74" s="41" t="s">
        <v>221</v>
      </c>
      <c r="K74" s="84"/>
    </row>
    <row r="75" spans="1:11" s="12" customFormat="1" ht="19.5" customHeight="1">
      <c r="A75" s="19" t="s">
        <v>55</v>
      </c>
      <c r="B75" s="235" t="s">
        <v>539</v>
      </c>
      <c r="C75" s="18" t="s">
        <v>344</v>
      </c>
      <c r="D75" s="18" t="s">
        <v>535</v>
      </c>
      <c r="E75" s="18" t="s">
        <v>536</v>
      </c>
      <c r="F75" s="18"/>
      <c r="G75" s="18">
        <v>27</v>
      </c>
      <c r="H75" s="18" t="s">
        <v>490</v>
      </c>
      <c r="I75" s="238">
        <f>7.836/10</f>
        <v>0.7836000000000001</v>
      </c>
      <c r="J75" s="41" t="s">
        <v>221</v>
      </c>
      <c r="K75" s="84"/>
    </row>
    <row r="76" spans="1:11" s="12" customFormat="1" ht="27.75" customHeight="1" thickBot="1">
      <c r="A76" s="186" t="s">
        <v>541</v>
      </c>
      <c r="B76" s="239" t="s">
        <v>539</v>
      </c>
      <c r="C76" s="155" t="s">
        <v>344</v>
      </c>
      <c r="D76" s="155" t="s">
        <v>535</v>
      </c>
      <c r="E76" s="18" t="s">
        <v>536</v>
      </c>
      <c r="F76" s="155"/>
      <c r="G76" s="155">
        <v>27</v>
      </c>
      <c r="H76" s="18" t="s">
        <v>490</v>
      </c>
      <c r="I76" s="240">
        <f>7.836/10</f>
        <v>0.7836000000000001</v>
      </c>
      <c r="J76" s="74"/>
      <c r="K76" s="150"/>
    </row>
    <row r="77" spans="1:11" s="12" customFormat="1" ht="19.5" customHeight="1">
      <c r="A77" s="24" t="s">
        <v>56</v>
      </c>
      <c r="B77" s="39"/>
      <c r="C77" s="10"/>
      <c r="D77" s="11"/>
      <c r="E77" s="11"/>
      <c r="F77" s="11"/>
      <c r="G77" s="11"/>
      <c r="H77" s="11"/>
      <c r="I77" s="78"/>
      <c r="J77" s="11"/>
      <c r="K77" s="79"/>
    </row>
    <row r="78" spans="1:11" s="25" customFormat="1" ht="19.5" customHeight="1" thickBot="1">
      <c r="A78" s="13" t="s">
        <v>57</v>
      </c>
      <c r="B78" s="40"/>
      <c r="C78" s="14" t="s">
        <v>327</v>
      </c>
      <c r="D78" s="15"/>
      <c r="E78" s="15"/>
      <c r="F78" s="15"/>
      <c r="G78" s="15"/>
      <c r="H78" s="15"/>
      <c r="I78" s="80"/>
      <c r="J78" s="15"/>
      <c r="K78" s="81"/>
    </row>
    <row r="79" spans="1:11" s="12" customFormat="1" ht="19.5" customHeight="1">
      <c r="A79" s="19" t="s">
        <v>58</v>
      </c>
      <c r="B79" s="235" t="s">
        <v>785</v>
      </c>
      <c r="C79" s="18" t="s">
        <v>707</v>
      </c>
      <c r="D79" s="18" t="s">
        <v>544</v>
      </c>
      <c r="E79" s="18" t="s">
        <v>512</v>
      </c>
      <c r="F79" s="233" t="s">
        <v>578</v>
      </c>
      <c r="G79" s="18">
        <v>77</v>
      </c>
      <c r="H79" s="18" t="s">
        <v>556</v>
      </c>
      <c r="I79" s="47">
        <f>10.296/50</f>
        <v>0.20592</v>
      </c>
      <c r="J79" s="18" t="s">
        <v>59</v>
      </c>
      <c r="K79" s="68"/>
    </row>
    <row r="80" spans="1:11" s="12" customFormat="1" ht="19.5" customHeight="1">
      <c r="A80" s="187" t="s">
        <v>333</v>
      </c>
      <c r="B80" s="235" t="s">
        <v>786</v>
      </c>
      <c r="C80" s="18" t="s">
        <v>708</v>
      </c>
      <c r="D80" s="18" t="s">
        <v>544</v>
      </c>
      <c r="E80" s="18" t="s">
        <v>512</v>
      </c>
      <c r="F80" s="233" t="s">
        <v>578</v>
      </c>
      <c r="G80" s="18">
        <v>75</v>
      </c>
      <c r="H80" s="18" t="s">
        <v>556</v>
      </c>
      <c r="I80" s="47">
        <f>10.296/50</f>
        <v>0.20592</v>
      </c>
      <c r="J80" s="18" t="s">
        <v>59</v>
      </c>
      <c r="K80" s="68"/>
    </row>
    <row r="81" spans="1:11" s="12" customFormat="1" ht="19.5" customHeight="1">
      <c r="A81" s="16" t="s">
        <v>60</v>
      </c>
      <c r="B81" s="235">
        <v>202507</v>
      </c>
      <c r="C81" s="18" t="s">
        <v>345</v>
      </c>
      <c r="D81" s="18" t="s">
        <v>544</v>
      </c>
      <c r="E81" s="18" t="s">
        <v>512</v>
      </c>
      <c r="F81" s="18" t="s">
        <v>579</v>
      </c>
      <c r="G81" s="18">
        <v>80</v>
      </c>
      <c r="H81" s="18" t="s">
        <v>557</v>
      </c>
      <c r="I81" s="47">
        <v>1.6320000000000001</v>
      </c>
      <c r="J81" s="18" t="s">
        <v>59</v>
      </c>
      <c r="K81" s="68"/>
    </row>
    <row r="82" spans="1:11" s="12" customFormat="1" ht="19.5" customHeight="1">
      <c r="A82" s="19" t="s">
        <v>61</v>
      </c>
      <c r="B82" s="235" t="s">
        <v>787</v>
      </c>
      <c r="C82" s="18" t="s">
        <v>706</v>
      </c>
      <c r="D82" s="18" t="s">
        <v>545</v>
      </c>
      <c r="E82" s="18" t="s">
        <v>486</v>
      </c>
      <c r="F82" s="18" t="s">
        <v>563</v>
      </c>
      <c r="G82" s="18">
        <v>77</v>
      </c>
      <c r="H82" s="18" t="s">
        <v>556</v>
      </c>
      <c r="I82" s="47">
        <f>5.664/50</f>
        <v>0.11327999999999999</v>
      </c>
      <c r="J82" s="18" t="s">
        <v>59</v>
      </c>
      <c r="K82" s="68"/>
    </row>
    <row r="83" spans="1:11" s="12" customFormat="1" ht="19.5" customHeight="1">
      <c r="A83" s="16" t="s">
        <v>62</v>
      </c>
      <c r="B83" s="235">
        <v>264032</v>
      </c>
      <c r="C83" s="18" t="s">
        <v>346</v>
      </c>
      <c r="D83" s="18" t="s">
        <v>546</v>
      </c>
      <c r="E83" s="18" t="s">
        <v>486</v>
      </c>
      <c r="F83" s="18" t="s">
        <v>580</v>
      </c>
      <c r="G83" s="18">
        <v>200</v>
      </c>
      <c r="H83" s="18" t="s">
        <v>558</v>
      </c>
      <c r="I83" s="47">
        <v>0.708</v>
      </c>
      <c r="J83" s="41" t="s">
        <v>63</v>
      </c>
      <c r="K83" s="84"/>
    </row>
    <row r="84" spans="1:11" s="12" customFormat="1" ht="19.5" customHeight="1">
      <c r="A84" s="16" t="s">
        <v>64</v>
      </c>
      <c r="B84" s="235" t="s">
        <v>543</v>
      </c>
      <c r="C84" s="18" t="s">
        <v>347</v>
      </c>
      <c r="D84" s="18" t="s">
        <v>547</v>
      </c>
      <c r="E84" s="18" t="s">
        <v>486</v>
      </c>
      <c r="F84" s="18" t="s">
        <v>487</v>
      </c>
      <c r="G84" s="18">
        <v>201</v>
      </c>
      <c r="H84" s="18" t="s">
        <v>558</v>
      </c>
      <c r="I84" s="47">
        <v>1.896</v>
      </c>
      <c r="J84" s="41" t="s">
        <v>63</v>
      </c>
      <c r="K84" s="84"/>
    </row>
    <row r="85" spans="1:11" s="12" customFormat="1" ht="19.5" customHeight="1">
      <c r="A85" s="16" t="s">
        <v>65</v>
      </c>
      <c r="B85" s="235">
        <v>267070</v>
      </c>
      <c r="C85" s="18" t="s">
        <v>348</v>
      </c>
      <c r="D85" s="18" t="s">
        <v>544</v>
      </c>
      <c r="E85" s="18" t="s">
        <v>512</v>
      </c>
      <c r="F85" s="233" t="s">
        <v>578</v>
      </c>
      <c r="G85" s="18">
        <v>200</v>
      </c>
      <c r="H85" s="18" t="s">
        <v>558</v>
      </c>
      <c r="I85" s="47">
        <v>1.296</v>
      </c>
      <c r="J85" s="41" t="s">
        <v>63</v>
      </c>
      <c r="K85" s="84"/>
    </row>
    <row r="86" spans="1:11" s="12" customFormat="1" ht="19.5" customHeight="1">
      <c r="A86" s="16" t="s">
        <v>282</v>
      </c>
      <c r="B86" s="235" t="s">
        <v>543</v>
      </c>
      <c r="C86" s="18" t="s">
        <v>347</v>
      </c>
      <c r="D86" s="18" t="s">
        <v>547</v>
      </c>
      <c r="E86" s="18" t="s">
        <v>486</v>
      </c>
      <c r="F86" s="18" t="s">
        <v>487</v>
      </c>
      <c r="G86" s="18">
        <v>201</v>
      </c>
      <c r="H86" s="18" t="s">
        <v>558</v>
      </c>
      <c r="I86" s="47">
        <v>1.896</v>
      </c>
      <c r="J86" s="41" t="s">
        <v>63</v>
      </c>
      <c r="K86" s="84"/>
    </row>
    <row r="87" spans="1:11" s="12" customFormat="1" ht="19.5" customHeight="1">
      <c r="A87" s="16" t="s">
        <v>66</v>
      </c>
      <c r="B87" s="235" t="s">
        <v>788</v>
      </c>
      <c r="C87" s="18" t="s">
        <v>710</v>
      </c>
      <c r="D87" s="18" t="s">
        <v>548</v>
      </c>
      <c r="E87" s="18" t="s">
        <v>512</v>
      </c>
      <c r="F87" s="18" t="s">
        <v>581</v>
      </c>
      <c r="G87" s="18">
        <v>85</v>
      </c>
      <c r="H87" s="18" t="s">
        <v>557</v>
      </c>
      <c r="I87" s="47">
        <v>1.428</v>
      </c>
      <c r="J87" s="18" t="s">
        <v>59</v>
      </c>
      <c r="K87" s="68"/>
    </row>
    <row r="88" spans="1:11" s="12" customFormat="1" ht="19.5" customHeight="1">
      <c r="A88" s="16" t="s">
        <v>67</v>
      </c>
      <c r="B88" s="235" t="s">
        <v>789</v>
      </c>
      <c r="C88" s="18" t="s">
        <v>709</v>
      </c>
      <c r="D88" s="18" t="s">
        <v>548</v>
      </c>
      <c r="E88" s="18" t="s">
        <v>512</v>
      </c>
      <c r="F88" s="18" t="s">
        <v>581</v>
      </c>
      <c r="G88" s="18">
        <v>85</v>
      </c>
      <c r="H88" s="18" t="s">
        <v>557</v>
      </c>
      <c r="I88" s="47">
        <v>1.428</v>
      </c>
      <c r="J88" s="18" t="s">
        <v>59</v>
      </c>
      <c r="K88" s="68"/>
    </row>
    <row r="89" spans="1:11" s="12" customFormat="1" ht="19.5" customHeight="1">
      <c r="A89" s="16" t="s">
        <v>68</v>
      </c>
      <c r="B89" s="235" t="s">
        <v>790</v>
      </c>
      <c r="C89" s="18" t="s">
        <v>711</v>
      </c>
      <c r="D89" s="18" t="s">
        <v>548</v>
      </c>
      <c r="E89" s="18" t="s">
        <v>486</v>
      </c>
      <c r="F89" s="18" t="s">
        <v>581</v>
      </c>
      <c r="G89" s="18">
        <v>84</v>
      </c>
      <c r="H89" s="18" t="s">
        <v>557</v>
      </c>
      <c r="I89" s="47">
        <v>1.464</v>
      </c>
      <c r="J89" s="18" t="s">
        <v>59</v>
      </c>
      <c r="K89" s="68"/>
    </row>
    <row r="90" spans="1:11" s="12" customFormat="1" ht="19.5" customHeight="1">
      <c r="A90" s="19" t="s">
        <v>69</v>
      </c>
      <c r="B90" s="235" t="s">
        <v>791</v>
      </c>
      <c r="C90" s="18" t="s">
        <v>712</v>
      </c>
      <c r="D90" s="18" t="s">
        <v>548</v>
      </c>
      <c r="E90" s="18" t="s">
        <v>486</v>
      </c>
      <c r="F90" s="18" t="s">
        <v>581</v>
      </c>
      <c r="G90" s="18">
        <v>84</v>
      </c>
      <c r="H90" s="18" t="s">
        <v>557</v>
      </c>
      <c r="I90" s="47">
        <v>1.464</v>
      </c>
      <c r="J90" s="18" t="s">
        <v>59</v>
      </c>
      <c r="K90" s="68"/>
    </row>
    <row r="91" spans="1:11" s="12" customFormat="1" ht="19.5" customHeight="1">
      <c r="A91" s="16" t="s">
        <v>271</v>
      </c>
      <c r="B91" s="235" t="s">
        <v>792</v>
      </c>
      <c r="C91" s="18" t="s">
        <v>713</v>
      </c>
      <c r="D91" s="18" t="s">
        <v>548</v>
      </c>
      <c r="E91" s="18" t="s">
        <v>486</v>
      </c>
      <c r="F91" s="233" t="s">
        <v>582</v>
      </c>
      <c r="G91" s="18">
        <v>73</v>
      </c>
      <c r="H91" s="18" t="s">
        <v>557</v>
      </c>
      <c r="I91" s="47">
        <v>1.728</v>
      </c>
      <c r="J91" s="18" t="s">
        <v>59</v>
      </c>
      <c r="K91" s="68"/>
    </row>
    <row r="92" spans="1:11" s="12" customFormat="1" ht="19.5" customHeight="1">
      <c r="A92" s="16" t="s">
        <v>272</v>
      </c>
      <c r="B92" s="235" t="s">
        <v>793</v>
      </c>
      <c r="C92" s="18" t="s">
        <v>714</v>
      </c>
      <c r="D92" s="18" t="s">
        <v>548</v>
      </c>
      <c r="E92" s="18" t="s">
        <v>486</v>
      </c>
      <c r="F92" s="18" t="s">
        <v>563</v>
      </c>
      <c r="G92" s="18">
        <v>73</v>
      </c>
      <c r="H92" s="18" t="s">
        <v>559</v>
      </c>
      <c r="I92" s="47">
        <v>6.636</v>
      </c>
      <c r="J92" s="18" t="s">
        <v>59</v>
      </c>
      <c r="K92" s="68"/>
    </row>
    <row r="93" spans="1:11" s="12" customFormat="1" ht="19.5" customHeight="1">
      <c r="A93" s="16" t="s">
        <v>70</v>
      </c>
      <c r="B93" s="235">
        <v>291716</v>
      </c>
      <c r="C93" s="18" t="s">
        <v>349</v>
      </c>
      <c r="D93" s="18" t="s">
        <v>549</v>
      </c>
      <c r="E93" s="18" t="s">
        <v>555</v>
      </c>
      <c r="F93" s="18" t="s">
        <v>564</v>
      </c>
      <c r="G93" s="18">
        <v>93</v>
      </c>
      <c r="H93" s="18" t="s">
        <v>557</v>
      </c>
      <c r="I93" s="47">
        <v>0.276</v>
      </c>
      <c r="J93" s="18" t="s">
        <v>59</v>
      </c>
      <c r="K93" s="68"/>
    </row>
    <row r="94" spans="1:11" s="12" customFormat="1" ht="19.5" customHeight="1">
      <c r="A94" s="19" t="s">
        <v>71</v>
      </c>
      <c r="B94" s="235" t="s">
        <v>794</v>
      </c>
      <c r="C94" s="18" t="s">
        <v>715</v>
      </c>
      <c r="D94" s="18" t="s">
        <v>547</v>
      </c>
      <c r="E94" s="18" t="s">
        <v>555</v>
      </c>
      <c r="F94" s="18" t="s">
        <v>563</v>
      </c>
      <c r="G94" s="18">
        <v>123</v>
      </c>
      <c r="H94" s="18" t="s">
        <v>557</v>
      </c>
      <c r="I94" s="47">
        <v>0.3</v>
      </c>
      <c r="J94" s="18" t="s">
        <v>72</v>
      </c>
      <c r="K94" s="68"/>
    </row>
    <row r="95" spans="1:11" s="12" customFormat="1" ht="19.5" customHeight="1">
      <c r="A95" s="19" t="s">
        <v>73</v>
      </c>
      <c r="B95" s="235" t="s">
        <v>795</v>
      </c>
      <c r="C95" s="18" t="s">
        <v>716</v>
      </c>
      <c r="D95" s="18" t="s">
        <v>547</v>
      </c>
      <c r="E95" s="18" t="s">
        <v>555</v>
      </c>
      <c r="F95" s="18" t="s">
        <v>563</v>
      </c>
      <c r="G95" s="18">
        <v>120</v>
      </c>
      <c r="H95" s="18" t="s">
        <v>557</v>
      </c>
      <c r="I95" s="47">
        <v>0.348</v>
      </c>
      <c r="J95" s="18" t="s">
        <v>72</v>
      </c>
      <c r="K95" s="68"/>
    </row>
    <row r="96" spans="1:11" s="12" customFormat="1" ht="19.5" customHeight="1">
      <c r="A96" s="16" t="s">
        <v>74</v>
      </c>
      <c r="B96" s="235" t="s">
        <v>796</v>
      </c>
      <c r="C96" s="18" t="s">
        <v>717</v>
      </c>
      <c r="D96" s="18" t="s">
        <v>544</v>
      </c>
      <c r="E96" s="18" t="s">
        <v>512</v>
      </c>
      <c r="F96" s="18" t="s">
        <v>564</v>
      </c>
      <c r="G96" s="18">
        <v>123</v>
      </c>
      <c r="H96" s="18" t="s">
        <v>557</v>
      </c>
      <c r="I96" s="47">
        <v>0.444</v>
      </c>
      <c r="J96" s="18" t="s">
        <v>72</v>
      </c>
      <c r="K96" s="68"/>
    </row>
    <row r="97" spans="1:11" s="12" customFormat="1" ht="19.5" customHeight="1">
      <c r="A97" s="16" t="s">
        <v>328</v>
      </c>
      <c r="B97" s="235" t="s">
        <v>797</v>
      </c>
      <c r="C97" s="41" t="s">
        <v>718</v>
      </c>
      <c r="D97" s="18" t="s">
        <v>544</v>
      </c>
      <c r="E97" s="18" t="s">
        <v>512</v>
      </c>
      <c r="F97" s="18" t="s">
        <v>563</v>
      </c>
      <c r="G97" s="18">
        <v>121</v>
      </c>
      <c r="H97" s="18" t="s">
        <v>557</v>
      </c>
      <c r="I97" s="47">
        <v>0.648</v>
      </c>
      <c r="J97" s="18" t="s">
        <v>72</v>
      </c>
      <c r="K97" s="68"/>
    </row>
    <row r="98" spans="1:11" s="12" customFormat="1" ht="19.5" customHeight="1">
      <c r="A98" s="16" t="s">
        <v>75</v>
      </c>
      <c r="B98" s="235">
        <v>259110</v>
      </c>
      <c r="C98" s="41" t="s">
        <v>350</v>
      </c>
      <c r="D98" s="18" t="s">
        <v>544</v>
      </c>
      <c r="E98" s="18" t="s">
        <v>512</v>
      </c>
      <c r="F98" s="18" t="s">
        <v>563</v>
      </c>
      <c r="G98" s="18">
        <v>123</v>
      </c>
      <c r="H98" s="18" t="s">
        <v>569</v>
      </c>
      <c r="I98" s="47">
        <v>17.952</v>
      </c>
      <c r="J98" s="18" t="s">
        <v>76</v>
      </c>
      <c r="K98" s="68"/>
    </row>
    <row r="99" spans="1:11" s="12" customFormat="1" ht="19.5" customHeight="1">
      <c r="A99" s="16" t="s">
        <v>77</v>
      </c>
      <c r="B99" s="241" t="s">
        <v>798</v>
      </c>
      <c r="C99" s="41" t="s">
        <v>722</v>
      </c>
      <c r="D99" s="18" t="s">
        <v>550</v>
      </c>
      <c r="E99" s="18" t="s">
        <v>555</v>
      </c>
      <c r="F99" s="18" t="e">
        <v>#N/A</v>
      </c>
      <c r="G99" s="18">
        <v>111</v>
      </c>
      <c r="H99" s="18" t="s">
        <v>557</v>
      </c>
      <c r="I99" s="47">
        <v>1.044</v>
      </c>
      <c r="J99" s="18" t="s">
        <v>78</v>
      </c>
      <c r="K99" s="68"/>
    </row>
    <row r="100" spans="1:11" s="12" customFormat="1" ht="19.5" customHeight="1">
      <c r="A100" s="16" t="s">
        <v>699</v>
      </c>
      <c r="B100" s="241">
        <v>999101</v>
      </c>
      <c r="C100" s="41" t="s">
        <v>721</v>
      </c>
      <c r="D100" s="18" t="s">
        <v>548</v>
      </c>
      <c r="E100" s="18" t="s">
        <v>486</v>
      </c>
      <c r="F100" s="233" t="s">
        <v>583</v>
      </c>
      <c r="G100" s="18">
        <v>115</v>
      </c>
      <c r="H100" s="18" t="s">
        <v>557</v>
      </c>
      <c r="I100" s="47">
        <v>1.044</v>
      </c>
      <c r="J100" s="18" t="s">
        <v>78</v>
      </c>
      <c r="K100" s="68"/>
    </row>
    <row r="101" spans="1:11" s="12" customFormat="1" ht="19.5" customHeight="1">
      <c r="A101" s="16" t="s">
        <v>313</v>
      </c>
      <c r="B101" s="241" t="s">
        <v>799</v>
      </c>
      <c r="C101" s="41" t="s">
        <v>724</v>
      </c>
      <c r="D101" s="18" t="s">
        <v>548</v>
      </c>
      <c r="E101" s="18" t="s">
        <v>555</v>
      </c>
      <c r="F101" s="18"/>
      <c r="G101" s="18">
        <v>124</v>
      </c>
      <c r="H101" s="18" t="s">
        <v>557</v>
      </c>
      <c r="I101" s="47">
        <v>0.66</v>
      </c>
      <c r="J101" s="18" t="s">
        <v>78</v>
      </c>
      <c r="K101" s="68"/>
    </row>
    <row r="102" spans="1:11" s="12" customFormat="1" ht="19.5" customHeight="1">
      <c r="A102" s="16" t="s">
        <v>314</v>
      </c>
      <c r="B102" s="241" t="s">
        <v>800</v>
      </c>
      <c r="C102" s="41" t="s">
        <v>723</v>
      </c>
      <c r="D102" s="18" t="s">
        <v>548</v>
      </c>
      <c r="E102" s="18" t="s">
        <v>555</v>
      </c>
      <c r="F102" s="18" t="s">
        <v>563</v>
      </c>
      <c r="G102" s="18">
        <v>115</v>
      </c>
      <c r="H102" s="18" t="s">
        <v>557</v>
      </c>
      <c r="I102" s="47">
        <v>0.672</v>
      </c>
      <c r="J102" s="18" t="s">
        <v>78</v>
      </c>
      <c r="K102" s="68"/>
    </row>
    <row r="103" spans="1:11" s="12" customFormat="1" ht="19.5" customHeight="1">
      <c r="A103" s="16" t="s">
        <v>79</v>
      </c>
      <c r="B103" s="241" t="s">
        <v>801</v>
      </c>
      <c r="C103" s="41" t="s">
        <v>719</v>
      </c>
      <c r="D103" s="18" t="s">
        <v>544</v>
      </c>
      <c r="E103" s="18" t="s">
        <v>486</v>
      </c>
      <c r="F103" s="18" t="s">
        <v>563</v>
      </c>
      <c r="G103" s="18">
        <v>116</v>
      </c>
      <c r="H103" s="18" t="s">
        <v>557</v>
      </c>
      <c r="I103" s="47">
        <v>0.744</v>
      </c>
      <c r="J103" s="18" t="s">
        <v>78</v>
      </c>
      <c r="K103" s="68"/>
    </row>
    <row r="104" spans="1:11" s="12" customFormat="1" ht="19.5" customHeight="1">
      <c r="A104" s="16" t="s">
        <v>302</v>
      </c>
      <c r="B104" s="241">
        <v>258301</v>
      </c>
      <c r="C104" s="41" t="s">
        <v>351</v>
      </c>
      <c r="D104" s="18" t="s">
        <v>544</v>
      </c>
      <c r="E104" s="18" t="s">
        <v>486</v>
      </c>
      <c r="F104" s="18" t="s">
        <v>563</v>
      </c>
      <c r="G104" s="18">
        <v>116</v>
      </c>
      <c r="H104" s="18" t="s">
        <v>566</v>
      </c>
      <c r="I104" s="47">
        <v>3.0119999999999996</v>
      </c>
      <c r="J104" s="18" t="s">
        <v>97</v>
      </c>
      <c r="K104" s="68"/>
    </row>
    <row r="105" spans="1:11" s="12" customFormat="1" ht="19.5" customHeight="1">
      <c r="A105" s="16" t="s">
        <v>303</v>
      </c>
      <c r="B105" s="241" t="s">
        <v>802</v>
      </c>
      <c r="C105" s="41" t="s">
        <v>725</v>
      </c>
      <c r="D105" s="18" t="s">
        <v>544</v>
      </c>
      <c r="E105" s="18" t="s">
        <v>486</v>
      </c>
      <c r="F105" s="18" t="s">
        <v>563</v>
      </c>
      <c r="G105" s="18">
        <v>119</v>
      </c>
      <c r="H105" s="18" t="s">
        <v>557</v>
      </c>
      <c r="I105" s="47">
        <v>0.744</v>
      </c>
      <c r="J105" s="18" t="s">
        <v>78</v>
      </c>
      <c r="K105" s="68"/>
    </row>
    <row r="106" spans="1:11" s="12" customFormat="1" ht="19.5" customHeight="1">
      <c r="A106" s="16" t="s">
        <v>304</v>
      </c>
      <c r="B106" s="241">
        <v>258012</v>
      </c>
      <c r="C106" s="41" t="s">
        <v>352</v>
      </c>
      <c r="D106" s="18" t="s">
        <v>544</v>
      </c>
      <c r="E106" s="18" t="s">
        <v>486</v>
      </c>
      <c r="F106" s="18" t="s">
        <v>563</v>
      </c>
      <c r="G106" s="18">
        <v>119</v>
      </c>
      <c r="H106" s="18" t="s">
        <v>566</v>
      </c>
      <c r="I106" s="47">
        <v>3.0119999999999996</v>
      </c>
      <c r="J106" s="18" t="s">
        <v>97</v>
      </c>
      <c r="K106" s="68"/>
    </row>
    <row r="107" spans="1:11" s="12" customFormat="1" ht="19.5" customHeight="1">
      <c r="A107" s="174" t="s">
        <v>329</v>
      </c>
      <c r="B107" s="241" t="s">
        <v>803</v>
      </c>
      <c r="C107" s="41" t="s">
        <v>720</v>
      </c>
      <c r="D107" s="18" t="s">
        <v>544</v>
      </c>
      <c r="E107" s="18" t="s">
        <v>512</v>
      </c>
      <c r="F107" s="18" t="s">
        <v>584</v>
      </c>
      <c r="G107" s="18">
        <v>116</v>
      </c>
      <c r="H107" s="18" t="s">
        <v>557</v>
      </c>
      <c r="I107" s="47">
        <v>0.744</v>
      </c>
      <c r="J107" s="18" t="s">
        <v>78</v>
      </c>
      <c r="K107" s="68"/>
    </row>
    <row r="108" spans="1:11" s="12" customFormat="1" ht="19.5" customHeight="1">
      <c r="A108" s="171" t="s">
        <v>330</v>
      </c>
      <c r="B108" s="241" t="s">
        <v>804</v>
      </c>
      <c r="C108" s="41" t="s">
        <v>726</v>
      </c>
      <c r="D108" s="18" t="s">
        <v>544</v>
      </c>
      <c r="E108" s="18" t="s">
        <v>512</v>
      </c>
      <c r="F108" s="18" t="s">
        <v>584</v>
      </c>
      <c r="G108" s="18">
        <v>119</v>
      </c>
      <c r="H108" s="18" t="s">
        <v>557</v>
      </c>
      <c r="I108" s="47">
        <v>0.732</v>
      </c>
      <c r="J108" s="18" t="s">
        <v>78</v>
      </c>
      <c r="K108" s="68"/>
    </row>
    <row r="109" spans="1:11" s="25" customFormat="1" ht="19.5" customHeight="1">
      <c r="A109" s="178" t="s">
        <v>331</v>
      </c>
      <c r="B109" s="18" t="s">
        <v>737</v>
      </c>
      <c r="C109" s="242" t="s">
        <v>738</v>
      </c>
      <c r="D109" s="18" t="s">
        <v>544</v>
      </c>
      <c r="E109" s="18" t="s">
        <v>512</v>
      </c>
      <c r="F109" s="18"/>
      <c r="G109" s="18" t="s">
        <v>498</v>
      </c>
      <c r="H109" s="18" t="s">
        <v>566</v>
      </c>
      <c r="I109" s="47">
        <f>7.51/4</f>
        <v>1.8775</v>
      </c>
      <c r="J109" s="18" t="s">
        <v>78</v>
      </c>
      <c r="K109" s="68"/>
    </row>
    <row r="110" spans="1:11" s="12" customFormat="1" ht="33.75" customHeight="1">
      <c r="A110" s="19" t="s">
        <v>326</v>
      </c>
      <c r="B110" s="235">
        <v>257335</v>
      </c>
      <c r="C110" s="18" t="s">
        <v>542</v>
      </c>
      <c r="D110" s="18" t="s">
        <v>551</v>
      </c>
      <c r="E110" s="18" t="s">
        <v>486</v>
      </c>
      <c r="F110" s="233" t="s">
        <v>585</v>
      </c>
      <c r="G110" s="18">
        <v>117</v>
      </c>
      <c r="H110" s="18" t="s">
        <v>566</v>
      </c>
      <c r="I110" s="47">
        <f>6.732/4</f>
        <v>1.683</v>
      </c>
      <c r="J110" s="18" t="s">
        <v>78</v>
      </c>
      <c r="K110" s="68"/>
    </row>
    <row r="111" spans="1:11" s="12" customFormat="1" ht="19.5" customHeight="1">
      <c r="A111" s="19" t="s">
        <v>325</v>
      </c>
      <c r="B111" s="242">
        <v>257330</v>
      </c>
      <c r="C111" s="18" t="s">
        <v>472</v>
      </c>
      <c r="D111" s="18" t="s">
        <v>551</v>
      </c>
      <c r="E111" s="18" t="s">
        <v>486</v>
      </c>
      <c r="F111" s="18" t="s">
        <v>578</v>
      </c>
      <c r="G111" s="18">
        <v>117</v>
      </c>
      <c r="H111" s="18" t="s">
        <v>566</v>
      </c>
      <c r="I111" s="47">
        <f>5.784/4</f>
        <v>1.446</v>
      </c>
      <c r="J111" s="18" t="s">
        <v>78</v>
      </c>
      <c r="K111" s="68"/>
    </row>
    <row r="112" spans="1:11" s="12" customFormat="1" ht="19.5" customHeight="1">
      <c r="A112" s="19" t="s">
        <v>324</v>
      </c>
      <c r="B112" s="235" t="s">
        <v>805</v>
      </c>
      <c r="C112" s="18" t="s">
        <v>727</v>
      </c>
      <c r="D112" s="18" t="s">
        <v>551</v>
      </c>
      <c r="E112" s="18" t="s">
        <v>486</v>
      </c>
      <c r="F112" s="18" t="s">
        <v>578</v>
      </c>
      <c r="G112" s="18">
        <v>117</v>
      </c>
      <c r="H112" s="18" t="s">
        <v>557</v>
      </c>
      <c r="I112" s="47">
        <v>1.44</v>
      </c>
      <c r="J112" s="18" t="s">
        <v>78</v>
      </c>
      <c r="K112" s="68"/>
    </row>
    <row r="113" spans="1:11" s="12" customFormat="1" ht="19.5" customHeight="1">
      <c r="A113" s="19" t="s">
        <v>301</v>
      </c>
      <c r="B113" s="235">
        <v>257451</v>
      </c>
      <c r="C113" s="18" t="s">
        <v>353</v>
      </c>
      <c r="D113" s="18" t="s">
        <v>551</v>
      </c>
      <c r="E113" s="18" t="s">
        <v>486</v>
      </c>
      <c r="F113" s="18" t="s">
        <v>564</v>
      </c>
      <c r="G113" s="18">
        <v>120</v>
      </c>
      <c r="H113" s="18" t="s">
        <v>566</v>
      </c>
      <c r="I113" s="47">
        <f>5.784/4</f>
        <v>1.446</v>
      </c>
      <c r="J113" s="18" t="s">
        <v>78</v>
      </c>
      <c r="K113" s="68"/>
    </row>
    <row r="114" spans="1:11" s="12" customFormat="1" ht="19.5" customHeight="1">
      <c r="A114" s="19" t="s">
        <v>594</v>
      </c>
      <c r="B114" s="235">
        <v>257330</v>
      </c>
      <c r="C114" s="18" t="s">
        <v>472</v>
      </c>
      <c r="D114" s="18" t="s">
        <v>547</v>
      </c>
      <c r="E114" s="18" t="s">
        <v>555</v>
      </c>
      <c r="F114" s="18" t="s">
        <v>578</v>
      </c>
      <c r="G114" s="18">
        <v>115</v>
      </c>
      <c r="H114" s="18" t="s">
        <v>566</v>
      </c>
      <c r="I114" s="47">
        <f>5.784/4</f>
        <v>1.446</v>
      </c>
      <c r="J114" s="18" t="s">
        <v>78</v>
      </c>
      <c r="K114" s="68"/>
    </row>
    <row r="115" spans="1:11" s="12" customFormat="1" ht="19.5" customHeight="1">
      <c r="A115" s="16" t="s">
        <v>332</v>
      </c>
      <c r="B115" s="235" t="s">
        <v>806</v>
      </c>
      <c r="C115" s="41" t="s">
        <v>728</v>
      </c>
      <c r="D115" s="18" t="s">
        <v>551</v>
      </c>
      <c r="E115" s="18">
        <v>0</v>
      </c>
      <c r="F115" s="18" t="s">
        <v>563</v>
      </c>
      <c r="G115" s="18">
        <v>117</v>
      </c>
      <c r="H115" s="18" t="s">
        <v>557</v>
      </c>
      <c r="I115" s="47">
        <v>0.576</v>
      </c>
      <c r="J115" s="18" t="s">
        <v>78</v>
      </c>
      <c r="K115" s="68"/>
    </row>
    <row r="116" spans="1:11" s="12" customFormat="1" ht="19.5" customHeight="1">
      <c r="A116" s="16" t="s">
        <v>80</v>
      </c>
      <c r="B116" s="235">
        <v>288001</v>
      </c>
      <c r="C116" s="41" t="s">
        <v>354</v>
      </c>
      <c r="D116" s="18" t="s">
        <v>552</v>
      </c>
      <c r="E116" s="18" t="s">
        <v>555</v>
      </c>
      <c r="F116" s="18" t="s">
        <v>581</v>
      </c>
      <c r="G116" s="18">
        <v>72</v>
      </c>
      <c r="H116" s="18" t="s">
        <v>557</v>
      </c>
      <c r="I116" s="47">
        <v>1.56</v>
      </c>
      <c r="J116" s="18" t="s">
        <v>81</v>
      </c>
      <c r="K116" s="68"/>
    </row>
    <row r="117" spans="1:11" s="12" customFormat="1" ht="19.5" customHeight="1" thickBot="1">
      <c r="A117" s="19" t="s">
        <v>82</v>
      </c>
      <c r="B117" s="235" t="s">
        <v>807</v>
      </c>
      <c r="C117" s="18" t="s">
        <v>729</v>
      </c>
      <c r="D117" s="18" t="s">
        <v>553</v>
      </c>
      <c r="E117" s="18" t="s">
        <v>486</v>
      </c>
      <c r="F117" s="18" t="s">
        <v>563</v>
      </c>
      <c r="G117" s="18" t="s">
        <v>498</v>
      </c>
      <c r="H117" s="18" t="s">
        <v>557</v>
      </c>
      <c r="I117" s="47">
        <v>0.144</v>
      </c>
      <c r="J117" s="18" t="s">
        <v>83</v>
      </c>
      <c r="K117" s="68"/>
    </row>
    <row r="118" spans="1:11" s="12" customFormat="1" ht="19.5" customHeight="1">
      <c r="A118" s="13" t="s">
        <v>84</v>
      </c>
      <c r="B118" s="39"/>
      <c r="C118" s="10"/>
      <c r="D118" s="11"/>
      <c r="E118" s="11"/>
      <c r="F118" s="11"/>
      <c r="G118" s="11"/>
      <c r="H118" s="11"/>
      <c r="I118" s="78"/>
      <c r="J118" s="11"/>
      <c r="K118" s="79"/>
    </row>
    <row r="119" spans="1:11" s="12" customFormat="1" ht="19.5" customHeight="1" thickBot="1">
      <c r="A119" s="26" t="s">
        <v>85</v>
      </c>
      <c r="B119" s="40"/>
      <c r="C119" s="172" t="s">
        <v>327</v>
      </c>
      <c r="D119" s="15"/>
      <c r="E119" s="15"/>
      <c r="F119" s="15"/>
      <c r="G119" s="15"/>
      <c r="H119" s="15"/>
      <c r="I119" s="80"/>
      <c r="J119" s="15"/>
      <c r="K119" s="81"/>
    </row>
    <row r="120" spans="1:11" s="12" customFormat="1" ht="19.5" customHeight="1">
      <c r="A120" s="16" t="s">
        <v>87</v>
      </c>
      <c r="B120" s="235">
        <v>220582</v>
      </c>
      <c r="C120" s="18" t="s">
        <v>355</v>
      </c>
      <c r="D120" s="18" t="s">
        <v>544</v>
      </c>
      <c r="E120" s="18" t="s">
        <v>486</v>
      </c>
      <c r="F120" s="18" t="s">
        <v>563</v>
      </c>
      <c r="G120" s="18">
        <v>229</v>
      </c>
      <c r="H120" s="18" t="s">
        <v>567</v>
      </c>
      <c r="I120" s="47">
        <v>16.68</v>
      </c>
      <c r="J120" s="18" t="s">
        <v>86</v>
      </c>
      <c r="K120" s="68"/>
    </row>
    <row r="121" spans="1:11" s="12" customFormat="1" ht="19.5" customHeight="1">
      <c r="A121" s="16" t="s">
        <v>311</v>
      </c>
      <c r="B121" s="235">
        <v>221960</v>
      </c>
      <c r="C121" s="18" t="s">
        <v>356</v>
      </c>
      <c r="D121" s="18" t="s">
        <v>544</v>
      </c>
      <c r="E121" s="18" t="s">
        <v>486</v>
      </c>
      <c r="F121" s="18" t="s">
        <v>575</v>
      </c>
      <c r="G121" s="18">
        <v>228</v>
      </c>
      <c r="H121" s="18" t="s">
        <v>568</v>
      </c>
      <c r="I121" s="47">
        <v>4.368</v>
      </c>
      <c r="J121" s="18" t="s">
        <v>91</v>
      </c>
      <c r="K121" s="68"/>
    </row>
    <row r="122" spans="1:11" s="12" customFormat="1" ht="19.5" customHeight="1">
      <c r="A122" s="16" t="s">
        <v>88</v>
      </c>
      <c r="B122" s="235">
        <v>211937</v>
      </c>
      <c r="C122" s="18" t="s">
        <v>357</v>
      </c>
      <c r="D122" s="18" t="s">
        <v>544</v>
      </c>
      <c r="E122" s="18" t="s">
        <v>512</v>
      </c>
      <c r="F122" s="18" t="s">
        <v>575</v>
      </c>
      <c r="G122" s="18">
        <v>228</v>
      </c>
      <c r="H122" s="18" t="s">
        <v>570</v>
      </c>
      <c r="I122" s="47">
        <v>33.312</v>
      </c>
      <c r="J122" s="18" t="s">
        <v>89</v>
      </c>
      <c r="K122" s="68"/>
    </row>
    <row r="123" spans="1:11" s="12" customFormat="1" ht="19.5" customHeight="1">
      <c r="A123" s="16" t="s">
        <v>90</v>
      </c>
      <c r="B123" s="235">
        <v>221986</v>
      </c>
      <c r="C123" s="18" t="s">
        <v>358</v>
      </c>
      <c r="D123" s="18" t="s">
        <v>544</v>
      </c>
      <c r="E123" s="18" t="s">
        <v>486</v>
      </c>
      <c r="F123" s="18" t="s">
        <v>576</v>
      </c>
      <c r="G123" s="18">
        <v>228</v>
      </c>
      <c r="H123" s="18" t="s">
        <v>568</v>
      </c>
      <c r="I123" s="47">
        <f>6.6/12*18</f>
        <v>9.899999999999999</v>
      </c>
      <c r="J123" s="18" t="s">
        <v>91</v>
      </c>
      <c r="K123" s="68"/>
    </row>
    <row r="124" spans="1:11" s="12" customFormat="1" ht="19.5" customHeight="1">
      <c r="A124" s="16" t="s">
        <v>92</v>
      </c>
      <c r="B124" s="235">
        <v>221980</v>
      </c>
      <c r="C124" s="18" t="s">
        <v>359</v>
      </c>
      <c r="D124" s="18" t="s">
        <v>544</v>
      </c>
      <c r="E124" s="18" t="s">
        <v>486</v>
      </c>
      <c r="F124" s="18" t="s">
        <v>575</v>
      </c>
      <c r="G124" s="18">
        <v>228</v>
      </c>
      <c r="H124" s="18" t="s">
        <v>569</v>
      </c>
      <c r="I124" s="47">
        <v>16.656</v>
      </c>
      <c r="J124" s="18" t="s">
        <v>91</v>
      </c>
      <c r="K124" s="68"/>
    </row>
    <row r="125" spans="1:11" s="12" customFormat="1" ht="19.5" customHeight="1">
      <c r="A125" s="16" t="s">
        <v>93</v>
      </c>
      <c r="B125" s="235">
        <v>219400</v>
      </c>
      <c r="C125" s="18" t="s">
        <v>360</v>
      </c>
      <c r="D125" s="18" t="s">
        <v>547</v>
      </c>
      <c r="E125" s="18" t="s">
        <v>565</v>
      </c>
      <c r="F125" s="18" t="s">
        <v>563</v>
      </c>
      <c r="G125" s="18">
        <v>227</v>
      </c>
      <c r="H125" s="18" t="s">
        <v>569</v>
      </c>
      <c r="I125" s="47">
        <v>10.764000000000001</v>
      </c>
      <c r="J125" s="18" t="s">
        <v>91</v>
      </c>
      <c r="K125" s="68"/>
    </row>
    <row r="126" spans="1:11" s="12" customFormat="1" ht="19.5" customHeight="1">
      <c r="A126" s="16" t="s">
        <v>765</v>
      </c>
      <c r="B126" s="235">
        <v>220964</v>
      </c>
      <c r="C126" s="18" t="s">
        <v>361</v>
      </c>
      <c r="D126" s="18" t="s">
        <v>562</v>
      </c>
      <c r="E126" s="18" t="s">
        <v>565</v>
      </c>
      <c r="F126" s="18" t="s">
        <v>564</v>
      </c>
      <c r="G126" s="18">
        <v>229</v>
      </c>
      <c r="H126" s="18" t="s">
        <v>569</v>
      </c>
      <c r="I126" s="47">
        <f>19.848/48*30</f>
        <v>12.405</v>
      </c>
      <c r="J126" s="18" t="s">
        <v>86</v>
      </c>
      <c r="K126" s="68"/>
    </row>
    <row r="127" spans="1:11" s="12" customFormat="1" ht="19.5" customHeight="1">
      <c r="A127" s="16" t="s">
        <v>763</v>
      </c>
      <c r="B127" s="235">
        <v>219817</v>
      </c>
      <c r="C127" s="18" t="s">
        <v>362</v>
      </c>
      <c r="D127" s="18" t="s">
        <v>547</v>
      </c>
      <c r="E127" s="18" t="s">
        <v>565</v>
      </c>
      <c r="F127" s="18" t="s">
        <v>563</v>
      </c>
      <c r="G127" s="18">
        <v>227</v>
      </c>
      <c r="H127" s="18" t="s">
        <v>571</v>
      </c>
      <c r="I127" s="47">
        <f>27.276/108*96</f>
        <v>24.24533333333333</v>
      </c>
      <c r="J127" s="18" t="s">
        <v>91</v>
      </c>
      <c r="K127" s="68"/>
    </row>
    <row r="128" spans="1:11" s="12" customFormat="1" ht="19.5" customHeight="1">
      <c r="A128" s="16" t="s">
        <v>764</v>
      </c>
      <c r="B128" s="235">
        <v>211999</v>
      </c>
      <c r="C128" s="18" t="s">
        <v>363</v>
      </c>
      <c r="D128" s="18" t="s">
        <v>544</v>
      </c>
      <c r="E128" s="18" t="s">
        <v>512</v>
      </c>
      <c r="F128" s="18" t="s">
        <v>577</v>
      </c>
      <c r="G128" s="18">
        <v>228</v>
      </c>
      <c r="H128" s="18" t="s">
        <v>572</v>
      </c>
      <c r="I128" s="47">
        <v>42.9</v>
      </c>
      <c r="J128" s="18" t="s">
        <v>91</v>
      </c>
      <c r="K128" s="68"/>
    </row>
    <row r="129" spans="1:11" s="12" customFormat="1" ht="19.5" customHeight="1" thickBot="1">
      <c r="A129" s="157" t="s">
        <v>279</v>
      </c>
      <c r="B129" s="239">
        <v>220977</v>
      </c>
      <c r="C129" s="155" t="s">
        <v>364</v>
      </c>
      <c r="D129" s="155" t="s">
        <v>547</v>
      </c>
      <c r="E129" s="155" t="s">
        <v>565</v>
      </c>
      <c r="F129" s="155" t="s">
        <v>563</v>
      </c>
      <c r="G129" s="155">
        <v>231</v>
      </c>
      <c r="H129" s="155" t="s">
        <v>573</v>
      </c>
      <c r="I129" s="243">
        <v>20.4</v>
      </c>
      <c r="J129" s="155"/>
      <c r="K129" s="156"/>
    </row>
    <row r="130" spans="1:11" s="12" customFormat="1" ht="19.5" customHeight="1" thickBot="1">
      <c r="A130" s="26" t="s">
        <v>95</v>
      </c>
      <c r="B130" s="21"/>
      <c r="C130" s="22"/>
      <c r="D130" s="23"/>
      <c r="E130" s="23"/>
      <c r="F130" s="23"/>
      <c r="G130" s="23"/>
      <c r="H130" s="23"/>
      <c r="I130" s="82"/>
      <c r="J130" s="23"/>
      <c r="K130" s="83"/>
    </row>
    <row r="131" spans="1:11" s="12" customFormat="1" ht="19.5" customHeight="1">
      <c r="A131" s="16" t="s">
        <v>96</v>
      </c>
      <c r="B131" s="33">
        <v>219500</v>
      </c>
      <c r="C131" s="18" t="s">
        <v>688</v>
      </c>
      <c r="D131" s="18" t="s">
        <v>547</v>
      </c>
      <c r="E131" s="18" t="s">
        <v>565</v>
      </c>
      <c r="F131" s="18"/>
      <c r="G131" s="244">
        <v>221</v>
      </c>
      <c r="H131" s="18" t="s">
        <v>574</v>
      </c>
      <c r="I131" s="47">
        <v>10.308</v>
      </c>
      <c r="J131" s="18" t="s">
        <v>91</v>
      </c>
      <c r="K131" s="68"/>
    </row>
    <row r="132" spans="1:11" s="12" customFormat="1" ht="19.5" customHeight="1">
      <c r="A132" s="16" t="s">
        <v>98</v>
      </c>
      <c r="B132" s="33">
        <v>219700</v>
      </c>
      <c r="C132" s="18" t="s">
        <v>689</v>
      </c>
      <c r="D132" s="18" t="s">
        <v>547</v>
      </c>
      <c r="E132" s="18" t="s">
        <v>565</v>
      </c>
      <c r="F132" s="18"/>
      <c r="G132" s="244">
        <v>221</v>
      </c>
      <c r="H132" s="18" t="s">
        <v>572</v>
      </c>
      <c r="I132" s="47">
        <v>19.907999999999998</v>
      </c>
      <c r="J132" s="18" t="s">
        <v>91</v>
      </c>
      <c r="K132" s="68"/>
    </row>
    <row r="133" spans="1:11" s="12" customFormat="1" ht="19.5" customHeight="1" thickBot="1">
      <c r="A133" s="16" t="s">
        <v>284</v>
      </c>
      <c r="B133" s="33">
        <v>220974</v>
      </c>
      <c r="C133" s="155" t="s">
        <v>690</v>
      </c>
      <c r="D133" s="155" t="s">
        <v>546</v>
      </c>
      <c r="E133" s="155" t="s">
        <v>486</v>
      </c>
      <c r="F133" s="155"/>
      <c r="G133" s="245">
        <v>220</v>
      </c>
      <c r="H133" s="155" t="s">
        <v>572</v>
      </c>
      <c r="I133" s="243">
        <f>11.472/144*120</f>
        <v>9.559999999999999</v>
      </c>
      <c r="J133" s="155"/>
      <c r="K133" s="156"/>
    </row>
    <row r="134" spans="1:11" s="12" customFormat="1" ht="19.5" customHeight="1" thickBot="1">
      <c r="A134" s="26" t="s">
        <v>99</v>
      </c>
      <c r="B134" s="21"/>
      <c r="C134" s="22"/>
      <c r="D134" s="23"/>
      <c r="E134" s="23"/>
      <c r="F134" s="23"/>
      <c r="G134" s="23"/>
      <c r="H134" s="23"/>
      <c r="I134" s="82"/>
      <c r="J134" s="23"/>
      <c r="K134" s="83"/>
    </row>
    <row r="135" spans="1:11" s="12" customFormat="1" ht="19.5" customHeight="1">
      <c r="A135" s="16" t="s">
        <v>100</v>
      </c>
      <c r="B135" s="235">
        <v>211915</v>
      </c>
      <c r="C135" s="18" t="s">
        <v>365</v>
      </c>
      <c r="D135" s="18" t="s">
        <v>544</v>
      </c>
      <c r="E135" s="155" t="s">
        <v>486</v>
      </c>
      <c r="F135" s="18" t="s">
        <v>563</v>
      </c>
      <c r="G135" s="18">
        <v>223</v>
      </c>
      <c r="H135" s="18" t="s">
        <v>586</v>
      </c>
      <c r="I135" s="47">
        <v>27.023999999999997</v>
      </c>
      <c r="J135" s="18" t="s">
        <v>91</v>
      </c>
      <c r="K135" s="68"/>
    </row>
    <row r="136" spans="1:11" s="12" customFormat="1" ht="19.5" customHeight="1">
      <c r="A136" s="16" t="s">
        <v>101</v>
      </c>
      <c r="B136" s="235">
        <v>211953</v>
      </c>
      <c r="C136" s="18" t="s">
        <v>366</v>
      </c>
      <c r="D136" s="18" t="s">
        <v>544</v>
      </c>
      <c r="E136" s="155" t="s">
        <v>486</v>
      </c>
      <c r="F136" s="18" t="s">
        <v>564</v>
      </c>
      <c r="G136" s="18">
        <v>223</v>
      </c>
      <c r="H136" s="18" t="s">
        <v>568</v>
      </c>
      <c r="I136" s="47">
        <v>2.4359999999999995</v>
      </c>
      <c r="J136" s="18" t="s">
        <v>97</v>
      </c>
      <c r="K136" s="68"/>
    </row>
    <row r="137" spans="1:11" s="12" customFormat="1" ht="19.5" customHeight="1">
      <c r="A137" s="19" t="s">
        <v>762</v>
      </c>
      <c r="B137" s="235">
        <v>211920</v>
      </c>
      <c r="C137" s="18" t="s">
        <v>367</v>
      </c>
      <c r="D137" s="18" t="s">
        <v>544</v>
      </c>
      <c r="E137" s="155" t="s">
        <v>486</v>
      </c>
      <c r="F137" s="18" t="s">
        <v>563</v>
      </c>
      <c r="G137" s="18">
        <v>223</v>
      </c>
      <c r="H137" s="18" t="s">
        <v>592</v>
      </c>
      <c r="I137" s="47">
        <f>7.296/36*84</f>
        <v>17.024</v>
      </c>
      <c r="J137" s="18" t="s">
        <v>86</v>
      </c>
      <c r="K137" s="68"/>
    </row>
    <row r="138" spans="1:11" s="12" customFormat="1" ht="19.5" customHeight="1" thickBot="1">
      <c r="A138" s="16" t="s">
        <v>102</v>
      </c>
      <c r="B138" s="241">
        <v>220971</v>
      </c>
      <c r="C138" s="18" t="s">
        <v>368</v>
      </c>
      <c r="D138" s="18" t="s">
        <v>546</v>
      </c>
      <c r="E138" s="155" t="s">
        <v>486</v>
      </c>
      <c r="F138" s="18" t="s">
        <v>563</v>
      </c>
      <c r="G138" s="18">
        <v>220</v>
      </c>
      <c r="H138" s="18" t="s">
        <v>568</v>
      </c>
      <c r="I138" s="47">
        <v>0.636</v>
      </c>
      <c r="J138" s="18" t="s">
        <v>97</v>
      </c>
      <c r="K138" s="68"/>
    </row>
    <row r="139" spans="1:11" s="12" customFormat="1" ht="19.5" customHeight="1">
      <c r="A139" s="13" t="s">
        <v>103</v>
      </c>
      <c r="B139" s="39"/>
      <c r="C139" s="10"/>
      <c r="D139" s="11"/>
      <c r="E139" s="11"/>
      <c r="F139" s="11"/>
      <c r="G139" s="11"/>
      <c r="H139" s="11"/>
      <c r="I139" s="78"/>
      <c r="J139" s="11"/>
      <c r="K139" s="79"/>
    </row>
    <row r="140" spans="1:11" s="12" customFormat="1" ht="19.5" customHeight="1" thickBot="1">
      <c r="A140" s="118" t="s">
        <v>104</v>
      </c>
      <c r="B140" s="119"/>
      <c r="C140" s="120"/>
      <c r="D140" s="121"/>
      <c r="E140" s="121"/>
      <c r="F140" s="121"/>
      <c r="G140" s="121"/>
      <c r="H140" s="121"/>
      <c r="I140" s="122"/>
      <c r="J140" s="121"/>
      <c r="K140" s="123"/>
    </row>
    <row r="141" spans="1:11" s="12" customFormat="1" ht="19.5" customHeight="1">
      <c r="A141" s="125" t="s">
        <v>105</v>
      </c>
      <c r="B141" s="246">
        <v>280668</v>
      </c>
      <c r="C141" s="64" t="s">
        <v>369</v>
      </c>
      <c r="D141" s="64" t="s">
        <v>544</v>
      </c>
      <c r="E141" s="64" t="s">
        <v>485</v>
      </c>
      <c r="F141" s="64" t="s">
        <v>589</v>
      </c>
      <c r="G141" s="64">
        <v>210</v>
      </c>
      <c r="H141" s="64" t="s">
        <v>569</v>
      </c>
      <c r="I141" s="217">
        <v>13.92</v>
      </c>
      <c r="J141" s="64" t="s">
        <v>94</v>
      </c>
      <c r="K141" s="87"/>
    </row>
    <row r="142" spans="1:11" s="12" customFormat="1" ht="19.5" customHeight="1">
      <c r="A142" s="16" t="s">
        <v>106</v>
      </c>
      <c r="B142" s="235">
        <v>280612</v>
      </c>
      <c r="C142" s="18" t="s">
        <v>370</v>
      </c>
      <c r="D142" s="18" t="s">
        <v>549</v>
      </c>
      <c r="E142" s="18" t="s">
        <v>486</v>
      </c>
      <c r="F142" s="18" t="s">
        <v>564</v>
      </c>
      <c r="G142" s="18">
        <v>210</v>
      </c>
      <c r="H142" s="18" t="s">
        <v>590</v>
      </c>
      <c r="I142" s="47">
        <v>1.8239999999999998</v>
      </c>
      <c r="J142" s="18" t="s">
        <v>97</v>
      </c>
      <c r="K142" s="68"/>
    </row>
    <row r="143" spans="1:11" s="12" customFormat="1" ht="19.5" customHeight="1">
      <c r="A143" s="16" t="s">
        <v>219</v>
      </c>
      <c r="B143" s="241">
        <v>280668</v>
      </c>
      <c r="C143" s="18" t="s">
        <v>369</v>
      </c>
      <c r="D143" s="18" t="s">
        <v>544</v>
      </c>
      <c r="E143" s="18" t="s">
        <v>512</v>
      </c>
      <c r="F143" s="18" t="s">
        <v>589</v>
      </c>
      <c r="G143" s="18">
        <v>210</v>
      </c>
      <c r="H143" s="18" t="s">
        <v>569</v>
      </c>
      <c r="I143" s="47">
        <v>13.92</v>
      </c>
      <c r="J143" s="18" t="s">
        <v>94</v>
      </c>
      <c r="K143" s="68"/>
    </row>
    <row r="144" spans="1:11" s="12" customFormat="1" ht="19.5" customHeight="1">
      <c r="A144" s="71" t="s">
        <v>239</v>
      </c>
      <c r="B144" s="235" t="s">
        <v>808</v>
      </c>
      <c r="C144" s="18" t="s">
        <v>730</v>
      </c>
      <c r="D144" s="41" t="s">
        <v>587</v>
      </c>
      <c r="E144" s="41" t="s">
        <v>565</v>
      </c>
      <c r="F144" s="41" t="s">
        <v>588</v>
      </c>
      <c r="G144" s="41">
        <v>213</v>
      </c>
      <c r="H144" s="18" t="s">
        <v>557</v>
      </c>
      <c r="I144" s="47">
        <v>1.164</v>
      </c>
      <c r="J144" s="18" t="s">
        <v>59</v>
      </c>
      <c r="K144" s="332"/>
    </row>
    <row r="145" spans="1:11" s="12" customFormat="1" ht="19.5" customHeight="1">
      <c r="A145" s="16" t="s">
        <v>107</v>
      </c>
      <c r="B145" s="247">
        <v>280780</v>
      </c>
      <c r="C145" s="20" t="s">
        <v>371</v>
      </c>
      <c r="D145" s="20" t="s">
        <v>587</v>
      </c>
      <c r="E145" s="20" t="s">
        <v>565</v>
      </c>
      <c r="F145" s="20" t="s">
        <v>588</v>
      </c>
      <c r="G145" s="20">
        <v>213</v>
      </c>
      <c r="H145" s="20" t="s">
        <v>591</v>
      </c>
      <c r="I145" s="214">
        <v>13.872</v>
      </c>
      <c r="J145" s="20" t="s">
        <v>97</v>
      </c>
      <c r="K145" s="333"/>
    </row>
    <row r="146" spans="1:11" s="12" customFormat="1" ht="19.5" customHeight="1">
      <c r="A146" s="16" t="s">
        <v>108</v>
      </c>
      <c r="B146" s="235">
        <v>281564</v>
      </c>
      <c r="C146" s="18" t="s">
        <v>372</v>
      </c>
      <c r="D146" s="18" t="s">
        <v>547</v>
      </c>
      <c r="E146" s="18" t="s">
        <v>565</v>
      </c>
      <c r="F146" s="18" t="s">
        <v>487</v>
      </c>
      <c r="G146" s="18">
        <v>211</v>
      </c>
      <c r="H146" s="18" t="s">
        <v>592</v>
      </c>
      <c r="I146" s="47">
        <v>23.652</v>
      </c>
      <c r="J146" s="18" t="s">
        <v>94</v>
      </c>
      <c r="K146" s="68"/>
    </row>
    <row r="147" spans="1:11" s="12" customFormat="1" ht="19.5" customHeight="1" thickBot="1">
      <c r="A147" s="124" t="s">
        <v>109</v>
      </c>
      <c r="B147" s="40"/>
      <c r="C147" s="14"/>
      <c r="D147" s="15"/>
      <c r="E147" s="15"/>
      <c r="F147" s="15"/>
      <c r="G147" s="15"/>
      <c r="H147" s="15"/>
      <c r="I147" s="80"/>
      <c r="J147" s="15"/>
      <c r="K147" s="81"/>
    </row>
    <row r="148" spans="1:11" s="12" customFormat="1" ht="19.5" customHeight="1">
      <c r="A148" s="19" t="s">
        <v>110</v>
      </c>
      <c r="B148" s="235">
        <v>280032</v>
      </c>
      <c r="C148" s="18" t="s">
        <v>373</v>
      </c>
      <c r="D148" s="18" t="s">
        <v>546</v>
      </c>
      <c r="E148" s="18" t="s">
        <v>486</v>
      </c>
      <c r="F148" s="18" t="s">
        <v>563</v>
      </c>
      <c r="G148" s="18">
        <v>205</v>
      </c>
      <c r="H148" s="18" t="s">
        <v>568</v>
      </c>
      <c r="I148" s="47">
        <v>0.564</v>
      </c>
      <c r="J148" s="18" t="s">
        <v>97</v>
      </c>
      <c r="K148" s="68"/>
    </row>
    <row r="149" spans="1:11" s="12" customFormat="1" ht="19.5" customHeight="1">
      <c r="A149" s="19" t="s">
        <v>111</v>
      </c>
      <c r="B149" s="235">
        <v>280297</v>
      </c>
      <c r="C149" s="18" t="s">
        <v>374</v>
      </c>
      <c r="D149" s="18" t="s">
        <v>547</v>
      </c>
      <c r="E149" s="18" t="s">
        <v>486</v>
      </c>
      <c r="F149" s="18" t="s">
        <v>580</v>
      </c>
      <c r="G149" s="18">
        <v>205</v>
      </c>
      <c r="H149" s="18" t="s">
        <v>671</v>
      </c>
      <c r="I149" s="47">
        <f>12.396/84*48</f>
        <v>7.083428571428572</v>
      </c>
      <c r="J149" s="18" t="s">
        <v>94</v>
      </c>
      <c r="K149" s="68"/>
    </row>
    <row r="150" spans="1:11" s="12" customFormat="1" ht="19.5" customHeight="1">
      <c r="A150" s="16" t="s">
        <v>280</v>
      </c>
      <c r="B150" s="241">
        <v>280290</v>
      </c>
      <c r="C150" s="18" t="s">
        <v>375</v>
      </c>
      <c r="D150" s="18" t="s">
        <v>547</v>
      </c>
      <c r="E150" s="18" t="s">
        <v>486</v>
      </c>
      <c r="F150" s="18" t="s">
        <v>580</v>
      </c>
      <c r="G150" s="18">
        <v>205</v>
      </c>
      <c r="H150" s="18" t="s">
        <v>568</v>
      </c>
      <c r="I150" s="47">
        <v>1.608</v>
      </c>
      <c r="J150" s="18"/>
      <c r="K150" s="68"/>
    </row>
    <row r="151" spans="1:11" s="12" customFormat="1" ht="19.5" customHeight="1">
      <c r="A151" s="16" t="s">
        <v>112</v>
      </c>
      <c r="B151" s="235">
        <v>852251</v>
      </c>
      <c r="C151" s="18" t="s">
        <v>376</v>
      </c>
      <c r="D151" s="18" t="s">
        <v>544</v>
      </c>
      <c r="E151" s="18" t="s">
        <v>486</v>
      </c>
      <c r="F151" s="18" t="s">
        <v>563</v>
      </c>
      <c r="G151" s="18">
        <v>217</v>
      </c>
      <c r="H151" s="18" t="s">
        <v>568</v>
      </c>
      <c r="I151" s="47">
        <v>1.8599999999999999</v>
      </c>
      <c r="J151" s="18" t="s">
        <v>97</v>
      </c>
      <c r="K151" s="68"/>
    </row>
    <row r="152" spans="1:11" s="12" customFormat="1" ht="19.5" customHeight="1">
      <c r="A152" s="16" t="s">
        <v>113</v>
      </c>
      <c r="B152" s="235">
        <v>230810</v>
      </c>
      <c r="C152" s="18" t="s">
        <v>377</v>
      </c>
      <c r="D152" s="18" t="s">
        <v>593</v>
      </c>
      <c r="E152" s="18" t="s">
        <v>486</v>
      </c>
      <c r="F152" s="18" t="s">
        <v>563</v>
      </c>
      <c r="G152" s="18">
        <v>235</v>
      </c>
      <c r="H152" s="18" t="s">
        <v>669</v>
      </c>
      <c r="I152" s="47">
        <v>18.348</v>
      </c>
      <c r="J152" s="18" t="s">
        <v>97</v>
      </c>
      <c r="K152" s="68"/>
    </row>
    <row r="153" spans="1:11" s="12" customFormat="1" ht="19.5" customHeight="1" thickBot="1">
      <c r="A153" s="16" t="s">
        <v>114</v>
      </c>
      <c r="B153" s="235">
        <v>230615</v>
      </c>
      <c r="C153" s="18" t="s">
        <v>378</v>
      </c>
      <c r="D153" s="18" t="s">
        <v>593</v>
      </c>
      <c r="E153" s="18" t="s">
        <v>486</v>
      </c>
      <c r="F153" s="18" t="s">
        <v>563</v>
      </c>
      <c r="G153" s="18">
        <v>235</v>
      </c>
      <c r="H153" s="18" t="s">
        <v>670</v>
      </c>
      <c r="I153" s="47">
        <v>29.712</v>
      </c>
      <c r="J153" s="18" t="s">
        <v>97</v>
      </c>
      <c r="K153" s="68"/>
    </row>
    <row r="154" spans="1:11" s="12" customFormat="1" ht="19.5" customHeight="1" thickBot="1">
      <c r="A154" s="24" t="s">
        <v>115</v>
      </c>
      <c r="B154" s="21"/>
      <c r="C154" s="22"/>
      <c r="D154" s="23"/>
      <c r="E154" s="23"/>
      <c r="F154" s="23"/>
      <c r="G154" s="23"/>
      <c r="H154" s="23"/>
      <c r="I154" s="82"/>
      <c r="J154" s="23"/>
      <c r="K154" s="83"/>
    </row>
    <row r="155" spans="1:11" s="25" customFormat="1" ht="19.5" customHeight="1">
      <c r="A155" s="19" t="s">
        <v>290</v>
      </c>
      <c r="B155" s="235">
        <v>122200</v>
      </c>
      <c r="C155" s="18" t="s">
        <v>307</v>
      </c>
      <c r="D155" s="18" t="s">
        <v>595</v>
      </c>
      <c r="E155" s="18" t="s">
        <v>512</v>
      </c>
      <c r="F155" s="18" t="s">
        <v>600</v>
      </c>
      <c r="G155" s="18">
        <v>49</v>
      </c>
      <c r="H155" s="18" t="s">
        <v>490</v>
      </c>
      <c r="I155" s="47">
        <f>3.756/10</f>
        <v>0.3756</v>
      </c>
      <c r="J155" s="18" t="s">
        <v>116</v>
      </c>
      <c r="K155" s="68"/>
    </row>
    <row r="156" spans="1:11" s="25" customFormat="1" ht="19.5" customHeight="1">
      <c r="A156" s="16" t="s">
        <v>291</v>
      </c>
      <c r="B156" s="235">
        <v>141044</v>
      </c>
      <c r="C156" s="18" t="s">
        <v>307</v>
      </c>
      <c r="D156" s="18" t="s">
        <v>596</v>
      </c>
      <c r="E156" s="18" t="s">
        <v>486</v>
      </c>
      <c r="F156" s="18" t="s">
        <v>601</v>
      </c>
      <c r="G156" s="18">
        <v>50</v>
      </c>
      <c r="H156" s="18" t="s">
        <v>557</v>
      </c>
      <c r="I156" s="47">
        <v>0.48</v>
      </c>
      <c r="J156" s="18" t="s">
        <v>116</v>
      </c>
      <c r="K156" s="68"/>
    </row>
    <row r="157" spans="1:11" s="25" customFormat="1" ht="19.5" customHeight="1">
      <c r="A157" s="163" t="s">
        <v>289</v>
      </c>
      <c r="B157" s="235">
        <v>122127</v>
      </c>
      <c r="C157" s="18" t="s">
        <v>307</v>
      </c>
      <c r="D157" s="18" t="s">
        <v>595</v>
      </c>
      <c r="E157" s="18" t="s">
        <v>512</v>
      </c>
      <c r="F157" s="18" t="s">
        <v>600</v>
      </c>
      <c r="G157" s="18">
        <v>49</v>
      </c>
      <c r="H157" s="18" t="s">
        <v>557</v>
      </c>
      <c r="I157" s="47">
        <v>0.372</v>
      </c>
      <c r="J157" s="18" t="s">
        <v>116</v>
      </c>
      <c r="K157" s="68"/>
    </row>
    <row r="158" spans="1:11" s="25" customFormat="1" ht="19.5" customHeight="1">
      <c r="A158" s="16" t="s">
        <v>117</v>
      </c>
      <c r="B158" s="235">
        <v>101463</v>
      </c>
      <c r="C158" s="18" t="s">
        <v>307</v>
      </c>
      <c r="D158" s="18" t="s">
        <v>597</v>
      </c>
      <c r="E158" s="18" t="s">
        <v>512</v>
      </c>
      <c r="F158" s="18" t="s">
        <v>601</v>
      </c>
      <c r="G158" s="18">
        <v>39</v>
      </c>
      <c r="H158" s="18" t="s">
        <v>557</v>
      </c>
      <c r="I158" s="47">
        <v>1.332</v>
      </c>
      <c r="J158" s="18" t="s">
        <v>118</v>
      </c>
      <c r="K158" s="68"/>
    </row>
    <row r="159" spans="1:11" s="25" customFormat="1" ht="19.5" customHeight="1">
      <c r="A159" s="16" t="s">
        <v>119</v>
      </c>
      <c r="B159" s="235">
        <v>101133</v>
      </c>
      <c r="C159" s="18" t="s">
        <v>307</v>
      </c>
      <c r="D159" s="18" t="s">
        <v>597</v>
      </c>
      <c r="E159" s="18" t="s">
        <v>512</v>
      </c>
      <c r="F159" s="18" t="s">
        <v>601</v>
      </c>
      <c r="G159" s="18">
        <v>38</v>
      </c>
      <c r="H159" s="18" t="s">
        <v>557</v>
      </c>
      <c r="I159" s="47">
        <v>0.864</v>
      </c>
      <c r="J159" s="18" t="s">
        <v>118</v>
      </c>
      <c r="K159" s="68"/>
    </row>
    <row r="160" spans="1:11" s="25" customFormat="1" ht="19.5" customHeight="1">
      <c r="A160" s="16" t="s">
        <v>306</v>
      </c>
      <c r="B160" s="235">
        <v>101463</v>
      </c>
      <c r="C160" s="18" t="s">
        <v>307</v>
      </c>
      <c r="D160" s="18" t="s">
        <v>597</v>
      </c>
      <c r="E160" s="18" t="s">
        <v>512</v>
      </c>
      <c r="F160" s="18" t="s">
        <v>601</v>
      </c>
      <c r="G160" s="18">
        <v>39</v>
      </c>
      <c r="H160" s="18" t="s">
        <v>557</v>
      </c>
      <c r="I160" s="47">
        <v>1.332</v>
      </c>
      <c r="J160" s="18" t="s">
        <v>118</v>
      </c>
      <c r="K160" s="68"/>
    </row>
    <row r="161" spans="1:11" s="25" customFormat="1" ht="19.5" customHeight="1">
      <c r="A161" s="16" t="s">
        <v>120</v>
      </c>
      <c r="B161" s="235" t="s">
        <v>809</v>
      </c>
      <c r="C161" s="18" t="s">
        <v>307</v>
      </c>
      <c r="D161" s="18" t="s">
        <v>597</v>
      </c>
      <c r="E161" s="18" t="s">
        <v>512</v>
      </c>
      <c r="F161" s="18" t="s">
        <v>601</v>
      </c>
      <c r="G161" s="18">
        <v>40</v>
      </c>
      <c r="H161" s="18" t="s">
        <v>557</v>
      </c>
      <c r="I161" s="47">
        <v>1.14</v>
      </c>
      <c r="J161" s="18" t="s">
        <v>118</v>
      </c>
      <c r="K161" s="68"/>
    </row>
    <row r="162" spans="1:11" s="25" customFormat="1" ht="19.5" customHeight="1">
      <c r="A162" s="16" t="s">
        <v>121</v>
      </c>
      <c r="B162" s="235">
        <v>101063</v>
      </c>
      <c r="C162" s="18" t="s">
        <v>307</v>
      </c>
      <c r="D162" s="18" t="s">
        <v>597</v>
      </c>
      <c r="E162" s="18" t="s">
        <v>512</v>
      </c>
      <c r="F162" s="18" t="s">
        <v>749</v>
      </c>
      <c r="G162" s="18">
        <v>39</v>
      </c>
      <c r="H162" s="18" t="s">
        <v>557</v>
      </c>
      <c r="I162" s="47">
        <v>1.152</v>
      </c>
      <c r="J162" s="18" t="s">
        <v>118</v>
      </c>
      <c r="K162" s="68"/>
    </row>
    <row r="163" spans="1:11" s="25" customFormat="1" ht="19.5" customHeight="1">
      <c r="A163" s="16" t="s">
        <v>122</v>
      </c>
      <c r="B163" s="235">
        <v>104028</v>
      </c>
      <c r="C163" s="18" t="s">
        <v>307</v>
      </c>
      <c r="D163" s="18" t="s">
        <v>597</v>
      </c>
      <c r="E163" s="18" t="s">
        <v>512</v>
      </c>
      <c r="F163" s="18" t="s">
        <v>750</v>
      </c>
      <c r="G163" s="18">
        <v>41</v>
      </c>
      <c r="H163" s="18" t="s">
        <v>557</v>
      </c>
      <c r="I163" s="47">
        <v>1.68</v>
      </c>
      <c r="J163" s="18" t="s">
        <v>118</v>
      </c>
      <c r="K163" s="68"/>
    </row>
    <row r="164" spans="1:11" s="25" customFormat="1" ht="19.5" customHeight="1">
      <c r="A164" s="16" t="s">
        <v>123</v>
      </c>
      <c r="B164" s="235">
        <v>104039</v>
      </c>
      <c r="C164" s="18" t="s">
        <v>307</v>
      </c>
      <c r="D164" s="18" t="s">
        <v>596</v>
      </c>
      <c r="E164" s="18" t="s">
        <v>486</v>
      </c>
      <c r="F164" s="18" t="s">
        <v>563</v>
      </c>
      <c r="G164" s="18">
        <v>41</v>
      </c>
      <c r="H164" s="18" t="s">
        <v>557</v>
      </c>
      <c r="I164" s="47">
        <v>1.188</v>
      </c>
      <c r="J164" s="18" t="s">
        <v>118</v>
      </c>
      <c r="K164" s="68"/>
    </row>
    <row r="165" spans="1:11" s="25" customFormat="1" ht="19.5" customHeight="1">
      <c r="A165" s="16" t="s">
        <v>310</v>
      </c>
      <c r="B165" s="235">
        <v>101507</v>
      </c>
      <c r="C165" s="18" t="s">
        <v>379</v>
      </c>
      <c r="D165" s="18" t="s">
        <v>597</v>
      </c>
      <c r="E165" s="18" t="s">
        <v>512</v>
      </c>
      <c r="F165" s="18" t="s">
        <v>602</v>
      </c>
      <c r="G165" s="18">
        <v>41</v>
      </c>
      <c r="H165" s="18" t="s">
        <v>557</v>
      </c>
      <c r="I165" s="47">
        <v>1.728</v>
      </c>
      <c r="J165" s="18" t="s">
        <v>118</v>
      </c>
      <c r="K165" s="68"/>
    </row>
    <row r="166" spans="1:11" s="25" customFormat="1" ht="19.5" customHeight="1">
      <c r="A166" s="16" t="s">
        <v>125</v>
      </c>
      <c r="B166" s="235">
        <v>999174</v>
      </c>
      <c r="C166" s="18" t="s">
        <v>307</v>
      </c>
      <c r="D166" s="18" t="s">
        <v>595</v>
      </c>
      <c r="E166" s="18" t="s">
        <v>512</v>
      </c>
      <c r="F166" s="18" t="s">
        <v>603</v>
      </c>
      <c r="G166" s="18">
        <v>44</v>
      </c>
      <c r="H166" s="18" t="s">
        <v>604</v>
      </c>
      <c r="I166" s="47">
        <v>0.252</v>
      </c>
      <c r="J166" s="18" t="s">
        <v>124</v>
      </c>
      <c r="K166" s="68"/>
    </row>
    <row r="167" spans="1:11" s="25" customFormat="1" ht="19.5" customHeight="1">
      <c r="A167" s="16" t="s">
        <v>126</v>
      </c>
      <c r="B167" s="235">
        <v>999176</v>
      </c>
      <c r="C167" s="18" t="s">
        <v>307</v>
      </c>
      <c r="D167" s="18" t="s">
        <v>595</v>
      </c>
      <c r="E167" s="18" t="s">
        <v>512</v>
      </c>
      <c r="F167" s="18" t="s">
        <v>603</v>
      </c>
      <c r="G167" s="18">
        <v>44</v>
      </c>
      <c r="H167" s="18" t="s">
        <v>491</v>
      </c>
      <c r="I167" s="47">
        <v>0.45599999999999996</v>
      </c>
      <c r="J167" s="18" t="s">
        <v>127</v>
      </c>
      <c r="K167" s="68"/>
    </row>
    <row r="168" spans="1:11" s="25" customFormat="1" ht="19.5" customHeight="1">
      <c r="A168" s="16" t="s">
        <v>128</v>
      </c>
      <c r="B168" s="235">
        <v>999178</v>
      </c>
      <c r="C168" s="18" t="s">
        <v>307</v>
      </c>
      <c r="D168" s="18" t="s">
        <v>595</v>
      </c>
      <c r="E168" s="18" t="s">
        <v>512</v>
      </c>
      <c r="F168" s="18" t="s">
        <v>603</v>
      </c>
      <c r="G168" s="18">
        <v>44</v>
      </c>
      <c r="H168" s="18" t="s">
        <v>604</v>
      </c>
      <c r="I168" s="47">
        <v>0.324</v>
      </c>
      <c r="J168" s="18" t="s">
        <v>124</v>
      </c>
      <c r="K168" s="68"/>
    </row>
    <row r="169" spans="1:11" s="25" customFormat="1" ht="19.5" customHeight="1">
      <c r="A169" s="16" t="s">
        <v>129</v>
      </c>
      <c r="B169" s="235">
        <v>106121</v>
      </c>
      <c r="C169" s="18" t="s">
        <v>307</v>
      </c>
      <c r="D169" s="18" t="s">
        <v>595</v>
      </c>
      <c r="E169" s="18" t="s">
        <v>512</v>
      </c>
      <c r="F169" s="18" t="s">
        <v>748</v>
      </c>
      <c r="G169" s="18">
        <v>44</v>
      </c>
      <c r="H169" s="18" t="s">
        <v>604</v>
      </c>
      <c r="I169" s="47">
        <v>0.336</v>
      </c>
      <c r="J169" s="18" t="s">
        <v>124</v>
      </c>
      <c r="K169" s="68"/>
    </row>
    <row r="170" spans="1:11" s="25" customFormat="1" ht="19.5" customHeight="1">
      <c r="A170" s="16" t="s">
        <v>606</v>
      </c>
      <c r="B170" s="235">
        <v>197523</v>
      </c>
      <c r="C170" s="18" t="s">
        <v>380</v>
      </c>
      <c r="D170" s="18" t="s">
        <v>598</v>
      </c>
      <c r="E170" s="18" t="s">
        <v>486</v>
      </c>
      <c r="F170" s="18" t="s">
        <v>563</v>
      </c>
      <c r="G170" s="18">
        <v>36</v>
      </c>
      <c r="H170" s="18" t="s">
        <v>605</v>
      </c>
      <c r="I170" s="47">
        <v>9.839999999999998</v>
      </c>
      <c r="J170" s="18" t="s">
        <v>130</v>
      </c>
      <c r="K170" s="68"/>
    </row>
    <row r="171" spans="1:11" s="25" customFormat="1" ht="19.5" customHeight="1">
      <c r="A171" s="16" t="s">
        <v>285</v>
      </c>
      <c r="B171" s="235">
        <v>197535</v>
      </c>
      <c r="C171" s="18" t="s">
        <v>381</v>
      </c>
      <c r="D171" s="18" t="s">
        <v>598</v>
      </c>
      <c r="E171" s="18" t="s">
        <v>486</v>
      </c>
      <c r="F171" s="18" t="s">
        <v>563</v>
      </c>
      <c r="G171" s="18">
        <v>36</v>
      </c>
      <c r="H171" s="18" t="s">
        <v>605</v>
      </c>
      <c r="I171" s="47">
        <v>15.36</v>
      </c>
      <c r="J171" s="18" t="s">
        <v>130</v>
      </c>
      <c r="K171" s="68"/>
    </row>
    <row r="172" spans="1:11" s="25" customFormat="1" ht="19.5" customHeight="1">
      <c r="A172" s="16" t="s">
        <v>607</v>
      </c>
      <c r="B172" s="235">
        <v>197508</v>
      </c>
      <c r="C172" s="18" t="s">
        <v>382</v>
      </c>
      <c r="D172" s="18" t="s">
        <v>598</v>
      </c>
      <c r="E172" s="18" t="s">
        <v>486</v>
      </c>
      <c r="F172" s="18" t="s">
        <v>563</v>
      </c>
      <c r="G172" s="18">
        <v>36</v>
      </c>
      <c r="H172" s="18" t="s">
        <v>605</v>
      </c>
      <c r="I172" s="47">
        <v>4.752</v>
      </c>
      <c r="J172" s="18" t="s">
        <v>130</v>
      </c>
      <c r="K172" s="68"/>
    </row>
    <row r="173" spans="1:11" s="25" customFormat="1" ht="19.5" customHeight="1">
      <c r="A173" s="16" t="s">
        <v>286</v>
      </c>
      <c r="B173" s="235">
        <v>197511</v>
      </c>
      <c r="C173" s="18" t="s">
        <v>383</v>
      </c>
      <c r="D173" s="18" t="s">
        <v>598</v>
      </c>
      <c r="E173" s="18" t="s">
        <v>486</v>
      </c>
      <c r="F173" s="18" t="s">
        <v>563</v>
      </c>
      <c r="G173" s="18">
        <v>36</v>
      </c>
      <c r="H173" s="18" t="s">
        <v>605</v>
      </c>
      <c r="I173" s="47">
        <v>7.884</v>
      </c>
      <c r="J173" s="18" t="s">
        <v>130</v>
      </c>
      <c r="K173" s="68"/>
    </row>
    <row r="174" spans="1:11" s="25" customFormat="1" ht="19.5" customHeight="1">
      <c r="A174" s="16" t="s">
        <v>287</v>
      </c>
      <c r="B174" s="235">
        <v>197503</v>
      </c>
      <c r="C174" s="18" t="s">
        <v>384</v>
      </c>
      <c r="D174" s="18" t="s">
        <v>598</v>
      </c>
      <c r="E174" s="18" t="s">
        <v>486</v>
      </c>
      <c r="F174" s="18" t="s">
        <v>563</v>
      </c>
      <c r="G174" s="18">
        <v>36</v>
      </c>
      <c r="H174" s="18" t="s">
        <v>605</v>
      </c>
      <c r="I174" s="47">
        <v>7.3919999999999995</v>
      </c>
      <c r="J174" s="18" t="s">
        <v>130</v>
      </c>
      <c r="K174" s="68"/>
    </row>
    <row r="175" spans="1:11" s="25" customFormat="1" ht="19.5" customHeight="1">
      <c r="A175" s="27" t="s">
        <v>608</v>
      </c>
      <c r="B175" s="235">
        <v>150128</v>
      </c>
      <c r="C175" s="18" t="s">
        <v>385</v>
      </c>
      <c r="D175" s="18" t="s">
        <v>599</v>
      </c>
      <c r="E175" s="18" t="s">
        <v>565</v>
      </c>
      <c r="F175" s="18" t="s">
        <v>601</v>
      </c>
      <c r="G175" s="18">
        <v>46</v>
      </c>
      <c r="H175" s="18" t="s">
        <v>605</v>
      </c>
      <c r="I175" s="47">
        <v>1.68</v>
      </c>
      <c r="J175" s="18" t="s">
        <v>130</v>
      </c>
      <c r="K175" s="68"/>
    </row>
    <row r="176" spans="1:11" s="25" customFormat="1" ht="19.5" customHeight="1">
      <c r="A176" s="19" t="s">
        <v>609</v>
      </c>
      <c r="B176" s="235">
        <v>150211</v>
      </c>
      <c r="C176" s="18" t="s">
        <v>386</v>
      </c>
      <c r="D176" s="18" t="s">
        <v>599</v>
      </c>
      <c r="E176" s="18" t="s">
        <v>486</v>
      </c>
      <c r="F176" s="18" t="s">
        <v>601</v>
      </c>
      <c r="G176" s="18">
        <v>46</v>
      </c>
      <c r="H176" s="18" t="s">
        <v>556</v>
      </c>
      <c r="I176" s="47">
        <f>1.68*2</f>
        <v>3.36</v>
      </c>
      <c r="J176" s="18" t="s">
        <v>130</v>
      </c>
      <c r="K176" s="68"/>
    </row>
    <row r="177" spans="1:11" s="25" customFormat="1" ht="19.5" customHeight="1">
      <c r="A177" s="27" t="s">
        <v>610</v>
      </c>
      <c r="B177" s="235">
        <v>150326</v>
      </c>
      <c r="C177" s="18" t="s">
        <v>387</v>
      </c>
      <c r="D177" s="18" t="s">
        <v>599</v>
      </c>
      <c r="E177" s="18" t="s">
        <v>565</v>
      </c>
      <c r="F177" s="18" t="s">
        <v>601</v>
      </c>
      <c r="G177" s="18">
        <v>46</v>
      </c>
      <c r="H177" s="18" t="s">
        <v>605</v>
      </c>
      <c r="I177" s="47">
        <v>3.492</v>
      </c>
      <c r="J177" s="18" t="s">
        <v>130</v>
      </c>
      <c r="K177" s="68"/>
    </row>
    <row r="178" spans="1:11" s="25" customFormat="1" ht="19.5" customHeight="1">
      <c r="A178" s="19" t="s">
        <v>131</v>
      </c>
      <c r="B178" s="235">
        <v>150267</v>
      </c>
      <c r="C178" s="18" t="s">
        <v>388</v>
      </c>
      <c r="D178" s="18" t="s">
        <v>599</v>
      </c>
      <c r="E178" s="18" t="s">
        <v>565</v>
      </c>
      <c r="F178" s="18" t="s">
        <v>601</v>
      </c>
      <c r="G178" s="18">
        <v>46</v>
      </c>
      <c r="H178" s="18" t="s">
        <v>556</v>
      </c>
      <c r="I178" s="47">
        <f>2.484*2</f>
        <v>4.968</v>
      </c>
      <c r="J178" s="18" t="s">
        <v>130</v>
      </c>
      <c r="K178" s="68"/>
    </row>
    <row r="179" spans="1:11" s="25" customFormat="1" ht="19.5" customHeight="1">
      <c r="A179" s="19" t="s">
        <v>269</v>
      </c>
      <c r="B179" s="235">
        <v>150267</v>
      </c>
      <c r="C179" s="18" t="s">
        <v>388</v>
      </c>
      <c r="D179" s="18" t="s">
        <v>599</v>
      </c>
      <c r="E179" s="18" t="s">
        <v>565</v>
      </c>
      <c r="F179" s="18" t="s">
        <v>601</v>
      </c>
      <c r="G179" s="18">
        <v>46</v>
      </c>
      <c r="H179" s="18" t="s">
        <v>556</v>
      </c>
      <c r="I179" s="47">
        <f>2.484*2</f>
        <v>4.968</v>
      </c>
      <c r="J179" s="18" t="s">
        <v>130</v>
      </c>
      <c r="K179" s="68"/>
    </row>
    <row r="180" spans="1:11" s="25" customFormat="1" ht="19.5" customHeight="1">
      <c r="A180" s="27" t="s">
        <v>611</v>
      </c>
      <c r="B180" s="235">
        <v>602747</v>
      </c>
      <c r="C180" s="18" t="s">
        <v>389</v>
      </c>
      <c r="D180" s="18" t="s">
        <v>546</v>
      </c>
      <c r="E180" s="18" t="s">
        <v>486</v>
      </c>
      <c r="F180" s="18" t="s">
        <v>563</v>
      </c>
      <c r="G180" s="18">
        <v>63</v>
      </c>
      <c r="H180" s="18" t="s">
        <v>557</v>
      </c>
      <c r="I180" s="47">
        <v>0.9959999999999999</v>
      </c>
      <c r="J180" s="18" t="s">
        <v>557</v>
      </c>
      <c r="K180" s="68"/>
    </row>
    <row r="181" spans="1:11" s="25" customFormat="1" ht="19.5" customHeight="1">
      <c r="A181" s="16" t="s">
        <v>273</v>
      </c>
      <c r="B181" s="235">
        <v>155200</v>
      </c>
      <c r="C181" s="18" t="s">
        <v>390</v>
      </c>
      <c r="D181" s="18" t="s">
        <v>596</v>
      </c>
      <c r="E181" s="18" t="s">
        <v>486</v>
      </c>
      <c r="F181" s="18" t="s">
        <v>601</v>
      </c>
      <c r="G181" s="18">
        <v>54</v>
      </c>
      <c r="H181" s="18" t="s">
        <v>557</v>
      </c>
      <c r="I181" s="47">
        <v>0.6</v>
      </c>
      <c r="J181" s="18" t="s">
        <v>132</v>
      </c>
      <c r="K181" s="68"/>
    </row>
    <row r="182" spans="1:11" s="25" customFormat="1" ht="19.5" customHeight="1">
      <c r="A182" s="16" t="s">
        <v>274</v>
      </c>
      <c r="B182" s="235">
        <v>155309</v>
      </c>
      <c r="C182" s="18" t="s">
        <v>391</v>
      </c>
      <c r="D182" s="18" t="s">
        <v>596</v>
      </c>
      <c r="E182" s="18" t="s">
        <v>486</v>
      </c>
      <c r="F182" s="18" t="s">
        <v>601</v>
      </c>
      <c r="G182" s="18">
        <v>54</v>
      </c>
      <c r="H182" s="18" t="s">
        <v>557</v>
      </c>
      <c r="I182" s="47">
        <v>0.78</v>
      </c>
      <c r="J182" s="18" t="s">
        <v>132</v>
      </c>
      <c r="K182" s="68"/>
    </row>
    <row r="183" spans="1:11" s="25" customFormat="1" ht="19.5" customHeight="1">
      <c r="A183" s="16" t="s">
        <v>275</v>
      </c>
      <c r="B183" s="235">
        <v>155317</v>
      </c>
      <c r="C183" s="18" t="s">
        <v>392</v>
      </c>
      <c r="D183" s="18" t="s">
        <v>596</v>
      </c>
      <c r="E183" s="18" t="s">
        <v>486</v>
      </c>
      <c r="F183" s="18" t="s">
        <v>601</v>
      </c>
      <c r="G183" s="18">
        <v>54</v>
      </c>
      <c r="H183" s="18" t="s">
        <v>557</v>
      </c>
      <c r="I183" s="47">
        <v>0.972</v>
      </c>
      <c r="J183" s="18" t="s">
        <v>132</v>
      </c>
      <c r="K183" s="68"/>
    </row>
    <row r="184" spans="1:11" s="25" customFormat="1" ht="19.5" customHeight="1">
      <c r="A184" s="16" t="s">
        <v>276</v>
      </c>
      <c r="B184" s="235">
        <v>155325</v>
      </c>
      <c r="C184" s="18" t="s">
        <v>393</v>
      </c>
      <c r="D184" s="18" t="s">
        <v>596</v>
      </c>
      <c r="E184" s="18" t="s">
        <v>486</v>
      </c>
      <c r="F184" s="18" t="s">
        <v>601</v>
      </c>
      <c r="G184" s="18">
        <v>54</v>
      </c>
      <c r="H184" s="18" t="s">
        <v>557</v>
      </c>
      <c r="I184" s="47">
        <v>1.164</v>
      </c>
      <c r="J184" s="18" t="s">
        <v>132</v>
      </c>
      <c r="K184" s="68"/>
    </row>
    <row r="185" spans="1:11" s="25" customFormat="1" ht="19.5" customHeight="1">
      <c r="A185" s="16" t="s">
        <v>277</v>
      </c>
      <c r="B185" s="241">
        <v>155333</v>
      </c>
      <c r="C185" s="18" t="s">
        <v>394</v>
      </c>
      <c r="D185" s="18" t="s">
        <v>596</v>
      </c>
      <c r="E185" s="18" t="s">
        <v>486</v>
      </c>
      <c r="F185" s="18" t="s">
        <v>601</v>
      </c>
      <c r="G185" s="18">
        <v>54</v>
      </c>
      <c r="H185" s="18" t="s">
        <v>557</v>
      </c>
      <c r="I185" s="47">
        <v>1.344</v>
      </c>
      <c r="J185" s="18" t="s">
        <v>132</v>
      </c>
      <c r="K185" s="68"/>
    </row>
    <row r="186" spans="1:11" s="25" customFormat="1" ht="19.5" customHeight="1" thickBot="1">
      <c r="A186" s="16" t="s">
        <v>278</v>
      </c>
      <c r="B186" s="241">
        <v>155417</v>
      </c>
      <c r="C186" s="18" t="s">
        <v>395</v>
      </c>
      <c r="D186" s="18" t="s">
        <v>596</v>
      </c>
      <c r="E186" s="18" t="s">
        <v>486</v>
      </c>
      <c r="F186" s="18" t="s">
        <v>601</v>
      </c>
      <c r="G186" s="18">
        <v>54</v>
      </c>
      <c r="H186" s="18" t="s">
        <v>557</v>
      </c>
      <c r="I186" s="47">
        <v>1.9919999999999998</v>
      </c>
      <c r="J186" s="18" t="s">
        <v>132</v>
      </c>
      <c r="K186" s="68"/>
    </row>
    <row r="187" spans="1:11" s="12" customFormat="1" ht="19.5" customHeight="1" thickBot="1">
      <c r="A187" s="24" t="s">
        <v>133</v>
      </c>
      <c r="B187" s="21"/>
      <c r="C187" s="22"/>
      <c r="D187" s="23"/>
      <c r="E187" s="23"/>
      <c r="F187" s="23"/>
      <c r="G187" s="23"/>
      <c r="H187" s="23"/>
      <c r="I187" s="82"/>
      <c r="J187" s="23"/>
      <c r="K187" s="83"/>
    </row>
    <row r="188" spans="1:11" s="25" customFormat="1" ht="19.5" customHeight="1">
      <c r="A188" s="19" t="s">
        <v>134</v>
      </c>
      <c r="B188" s="235">
        <v>483602</v>
      </c>
      <c r="C188" s="18" t="s">
        <v>396</v>
      </c>
      <c r="D188" s="18" t="s">
        <v>483</v>
      </c>
      <c r="E188" s="18" t="s">
        <v>512</v>
      </c>
      <c r="F188" s="18" t="s">
        <v>487</v>
      </c>
      <c r="G188" s="18">
        <v>42</v>
      </c>
      <c r="H188" s="18" t="s">
        <v>556</v>
      </c>
      <c r="I188" s="47">
        <v>1.24</v>
      </c>
      <c r="J188" s="18" t="s">
        <v>135</v>
      </c>
      <c r="K188" s="68"/>
    </row>
    <row r="189" spans="1:11" s="25" customFormat="1" ht="19.5" customHeight="1">
      <c r="A189" s="19" t="s">
        <v>136</v>
      </c>
      <c r="B189" s="248">
        <v>487108</v>
      </c>
      <c r="C189" s="18" t="s">
        <v>397</v>
      </c>
      <c r="D189" s="18" t="s">
        <v>483</v>
      </c>
      <c r="E189" s="18" t="s">
        <v>512</v>
      </c>
      <c r="F189" s="18" t="s">
        <v>487</v>
      </c>
      <c r="G189" s="18">
        <v>42</v>
      </c>
      <c r="H189" s="18" t="s">
        <v>605</v>
      </c>
      <c r="I189" s="47">
        <v>1.72</v>
      </c>
      <c r="J189" s="18" t="s">
        <v>135</v>
      </c>
      <c r="K189" s="68"/>
    </row>
    <row r="190" spans="1:11" s="25" customFormat="1" ht="19.5" customHeight="1">
      <c r="A190" s="16" t="s">
        <v>137</v>
      </c>
      <c r="B190" s="248">
        <v>487421</v>
      </c>
      <c r="C190" s="18" t="s">
        <v>398</v>
      </c>
      <c r="D190" s="18" t="s">
        <v>483</v>
      </c>
      <c r="E190" s="18" t="s">
        <v>512</v>
      </c>
      <c r="F190" s="18" t="s">
        <v>487</v>
      </c>
      <c r="G190" s="18">
        <v>42</v>
      </c>
      <c r="H190" s="18" t="s">
        <v>620</v>
      </c>
      <c r="I190" s="47">
        <v>1.044</v>
      </c>
      <c r="J190" s="18" t="s">
        <v>138</v>
      </c>
      <c r="K190" s="68"/>
    </row>
    <row r="191" spans="1:11" s="25" customFormat="1" ht="19.5" customHeight="1">
      <c r="A191" s="73" t="s">
        <v>139</v>
      </c>
      <c r="B191" s="235">
        <v>525402</v>
      </c>
      <c r="C191" s="18" t="s">
        <v>399</v>
      </c>
      <c r="D191" s="18" t="s">
        <v>597</v>
      </c>
      <c r="E191" s="18" t="s">
        <v>512</v>
      </c>
      <c r="F191" s="18" t="s">
        <v>487</v>
      </c>
      <c r="G191" s="18">
        <v>43</v>
      </c>
      <c r="H191" s="18" t="s">
        <v>605</v>
      </c>
      <c r="I191" s="47">
        <v>4.344</v>
      </c>
      <c r="J191" s="18" t="s">
        <v>130</v>
      </c>
      <c r="K191" s="68"/>
    </row>
    <row r="192" spans="1:11" s="25" customFormat="1" ht="28.5" customHeight="1" thickBot="1">
      <c r="A192" s="167" t="s">
        <v>140</v>
      </c>
      <c r="B192" s="144"/>
      <c r="C192" s="145"/>
      <c r="D192" s="145"/>
      <c r="E192" s="145"/>
      <c r="F192" s="145"/>
      <c r="G192" s="145"/>
      <c r="H192" s="145"/>
      <c r="I192" s="146"/>
      <c r="J192" s="145"/>
      <c r="K192" s="166"/>
    </row>
    <row r="193" spans="1:11" s="12" customFormat="1" ht="19.5" customHeight="1" thickBot="1">
      <c r="A193" s="24" t="s">
        <v>141</v>
      </c>
      <c r="B193" s="39"/>
      <c r="C193" s="10"/>
      <c r="D193" s="11"/>
      <c r="E193" s="11"/>
      <c r="F193" s="11"/>
      <c r="G193" s="11"/>
      <c r="H193" s="11"/>
      <c r="I193" s="78"/>
      <c r="J193" s="11"/>
      <c r="K193" s="79"/>
    </row>
    <row r="194" spans="1:11" s="25" customFormat="1" ht="19.5" customHeight="1">
      <c r="A194" s="160" t="s">
        <v>142</v>
      </c>
      <c r="B194" s="231">
        <v>605063</v>
      </c>
      <c r="C194" s="64" t="s">
        <v>400</v>
      </c>
      <c r="D194" s="64" t="s">
        <v>546</v>
      </c>
      <c r="E194" s="18" t="s">
        <v>486</v>
      </c>
      <c r="F194" s="64" t="s">
        <v>563</v>
      </c>
      <c r="G194" s="64">
        <v>108</v>
      </c>
      <c r="H194" s="64" t="s">
        <v>557</v>
      </c>
      <c r="I194" s="217">
        <v>0.768</v>
      </c>
      <c r="J194" s="64" t="s">
        <v>143</v>
      </c>
      <c r="K194" s="87"/>
    </row>
    <row r="195" spans="1:11" s="25" customFormat="1" ht="19.5" customHeight="1">
      <c r="A195" s="185" t="s">
        <v>144</v>
      </c>
      <c r="B195" s="232" t="s">
        <v>612</v>
      </c>
      <c r="C195" s="18" t="s">
        <v>401</v>
      </c>
      <c r="D195" s="18" t="s">
        <v>546</v>
      </c>
      <c r="E195" s="18" t="s">
        <v>486</v>
      </c>
      <c r="F195" s="18" t="s">
        <v>563</v>
      </c>
      <c r="G195" s="18">
        <v>143</v>
      </c>
      <c r="H195" s="18" t="s">
        <v>621</v>
      </c>
      <c r="I195" s="47">
        <f>1.2/8</f>
        <v>0.15</v>
      </c>
      <c r="J195" s="18" t="s">
        <v>145</v>
      </c>
      <c r="K195" s="68"/>
    </row>
    <row r="196" spans="1:11" s="25" customFormat="1" ht="19.5" customHeight="1">
      <c r="A196" s="165" t="s">
        <v>147</v>
      </c>
      <c r="B196" s="232">
        <v>682522</v>
      </c>
      <c r="C196" s="18" t="s">
        <v>402</v>
      </c>
      <c r="D196" s="18" t="s">
        <v>614</v>
      </c>
      <c r="E196" s="18" t="s">
        <v>486</v>
      </c>
      <c r="F196" s="18" t="s">
        <v>563</v>
      </c>
      <c r="G196" s="18">
        <v>127</v>
      </c>
      <c r="H196" s="18" t="s">
        <v>557</v>
      </c>
      <c r="I196" s="47">
        <v>1.392</v>
      </c>
      <c r="J196" s="18" t="s">
        <v>146</v>
      </c>
      <c r="K196" s="68"/>
    </row>
    <row r="197" spans="1:11" s="25" customFormat="1" ht="19.5" customHeight="1">
      <c r="A197" s="185" t="s">
        <v>148</v>
      </c>
      <c r="B197" s="232">
        <v>690327</v>
      </c>
      <c r="C197" s="18" t="s">
        <v>403</v>
      </c>
      <c r="D197" s="18" t="s">
        <v>615</v>
      </c>
      <c r="E197" s="18" t="s">
        <v>565</v>
      </c>
      <c r="F197" s="18" t="s">
        <v>563</v>
      </c>
      <c r="G197" s="18">
        <v>127</v>
      </c>
      <c r="H197" s="18" t="s">
        <v>490</v>
      </c>
      <c r="I197" s="47">
        <f>1.74/10</f>
        <v>0.174</v>
      </c>
      <c r="J197" s="18" t="s">
        <v>149</v>
      </c>
      <c r="K197" s="68"/>
    </row>
    <row r="198" spans="1:11" s="25" customFormat="1" ht="19.5" customHeight="1">
      <c r="A198" s="165" t="s">
        <v>298</v>
      </c>
      <c r="B198" s="232">
        <v>703508</v>
      </c>
      <c r="C198" s="18" t="s">
        <v>404</v>
      </c>
      <c r="D198" s="18" t="s">
        <v>615</v>
      </c>
      <c r="E198" s="18" t="s">
        <v>486</v>
      </c>
      <c r="F198" s="18" t="s">
        <v>563</v>
      </c>
      <c r="G198" s="18">
        <v>163</v>
      </c>
      <c r="H198" s="18" t="s">
        <v>557</v>
      </c>
      <c r="I198" s="47">
        <v>0.804</v>
      </c>
      <c r="J198" s="18" t="s">
        <v>132</v>
      </c>
      <c r="K198" s="68"/>
    </row>
    <row r="199" spans="1:11" s="25" customFormat="1" ht="19.5" customHeight="1">
      <c r="A199" s="165" t="s">
        <v>299</v>
      </c>
      <c r="B199" s="232">
        <v>703519</v>
      </c>
      <c r="C199" s="18" t="s">
        <v>405</v>
      </c>
      <c r="D199" s="18" t="s">
        <v>615</v>
      </c>
      <c r="E199" s="18" t="s">
        <v>486</v>
      </c>
      <c r="F199" s="18" t="s">
        <v>563</v>
      </c>
      <c r="G199" s="18">
        <v>163</v>
      </c>
      <c r="H199" s="18" t="s">
        <v>557</v>
      </c>
      <c r="I199" s="47">
        <v>0.49199999999999994</v>
      </c>
      <c r="J199" s="18" t="s">
        <v>132</v>
      </c>
      <c r="K199" s="68"/>
    </row>
    <row r="200" spans="1:11" s="25" customFormat="1" ht="19.5" customHeight="1">
      <c r="A200" s="165" t="s">
        <v>300</v>
      </c>
      <c r="B200" s="232">
        <v>701345</v>
      </c>
      <c r="C200" s="18" t="s">
        <v>406</v>
      </c>
      <c r="D200" s="18" t="s">
        <v>546</v>
      </c>
      <c r="E200" s="18" t="s">
        <v>486</v>
      </c>
      <c r="F200" s="18" t="s">
        <v>563</v>
      </c>
      <c r="G200" s="18">
        <v>162</v>
      </c>
      <c r="H200" s="18" t="s">
        <v>557</v>
      </c>
      <c r="I200" s="47">
        <v>0.948</v>
      </c>
      <c r="J200" s="18" t="s">
        <v>132</v>
      </c>
      <c r="K200" s="68"/>
    </row>
    <row r="201" spans="1:11" s="25" customFormat="1" ht="19.5" customHeight="1">
      <c r="A201" s="160" t="s">
        <v>150</v>
      </c>
      <c r="B201" s="232">
        <v>307009</v>
      </c>
      <c r="C201" s="18" t="s">
        <v>407</v>
      </c>
      <c r="D201" s="18" t="s">
        <v>616</v>
      </c>
      <c r="E201" s="18" t="s">
        <v>565</v>
      </c>
      <c r="F201" s="18" t="s">
        <v>619</v>
      </c>
      <c r="G201" s="18">
        <v>151</v>
      </c>
      <c r="H201" s="18" t="s">
        <v>557</v>
      </c>
      <c r="I201" s="47">
        <v>0.6839999999999999</v>
      </c>
      <c r="J201" s="18" t="s">
        <v>132</v>
      </c>
      <c r="K201" s="68"/>
    </row>
    <row r="202" spans="1:11" s="25" customFormat="1" ht="19.5" customHeight="1">
      <c r="A202" s="160" t="s">
        <v>151</v>
      </c>
      <c r="B202" s="232">
        <v>307058</v>
      </c>
      <c r="C202" s="18" t="s">
        <v>408</v>
      </c>
      <c r="D202" s="18" t="s">
        <v>616</v>
      </c>
      <c r="E202" s="18" t="s">
        <v>565</v>
      </c>
      <c r="F202" s="18" t="s">
        <v>619</v>
      </c>
      <c r="G202" s="18">
        <v>151</v>
      </c>
      <c r="H202" s="18" t="s">
        <v>557</v>
      </c>
      <c r="I202" s="47">
        <v>1.3559999999999999</v>
      </c>
      <c r="J202" s="18" t="s">
        <v>132</v>
      </c>
      <c r="K202" s="68"/>
    </row>
    <row r="203" spans="1:11" s="25" customFormat="1" ht="19.5" customHeight="1">
      <c r="A203" s="160" t="s">
        <v>152</v>
      </c>
      <c r="B203" s="232">
        <v>307060</v>
      </c>
      <c r="C203" s="18" t="s">
        <v>409</v>
      </c>
      <c r="D203" s="18" t="s">
        <v>616</v>
      </c>
      <c r="E203" s="18" t="s">
        <v>565</v>
      </c>
      <c r="F203" s="18" t="s">
        <v>619</v>
      </c>
      <c r="G203" s="18">
        <v>151</v>
      </c>
      <c r="H203" s="18" t="s">
        <v>557</v>
      </c>
      <c r="I203" s="47">
        <v>1.9919999999999998</v>
      </c>
      <c r="J203" s="18" t="s">
        <v>132</v>
      </c>
      <c r="K203" s="68"/>
    </row>
    <row r="204" spans="1:11" s="25" customFormat="1" ht="19.5" customHeight="1">
      <c r="A204" s="160" t="s">
        <v>281</v>
      </c>
      <c r="B204" s="232">
        <v>307089</v>
      </c>
      <c r="C204" s="18" t="s">
        <v>410</v>
      </c>
      <c r="D204" s="18" t="s">
        <v>617</v>
      </c>
      <c r="E204" s="18" t="s">
        <v>486</v>
      </c>
      <c r="F204" s="18" t="s">
        <v>619</v>
      </c>
      <c r="G204" s="18">
        <v>149</v>
      </c>
      <c r="H204" s="18" t="s">
        <v>557</v>
      </c>
      <c r="I204" s="47">
        <v>0.648</v>
      </c>
      <c r="J204" s="18" t="s">
        <v>132</v>
      </c>
      <c r="K204" s="68"/>
    </row>
    <row r="205" spans="1:11" s="25" customFormat="1" ht="19.5" customHeight="1">
      <c r="A205" s="160" t="s">
        <v>267</v>
      </c>
      <c r="B205" s="232">
        <v>307008</v>
      </c>
      <c r="C205" s="18" t="s">
        <v>411</v>
      </c>
      <c r="D205" s="18" t="s">
        <v>617</v>
      </c>
      <c r="E205" s="18" t="s">
        <v>486</v>
      </c>
      <c r="F205" s="18" t="s">
        <v>563</v>
      </c>
      <c r="G205" s="18">
        <v>149</v>
      </c>
      <c r="H205" s="18" t="s">
        <v>557</v>
      </c>
      <c r="I205" s="47">
        <v>0.132</v>
      </c>
      <c r="J205" s="18" t="s">
        <v>132</v>
      </c>
      <c r="K205" s="68"/>
    </row>
    <row r="206" spans="1:11" s="25" customFormat="1" ht="19.5" customHeight="1">
      <c r="A206" s="160" t="s">
        <v>741</v>
      </c>
      <c r="B206" s="232">
        <v>307021</v>
      </c>
      <c r="C206" s="18" t="s">
        <v>412</v>
      </c>
      <c r="D206" s="18" t="s">
        <v>617</v>
      </c>
      <c r="E206" s="18" t="s">
        <v>486</v>
      </c>
      <c r="F206" s="18" t="s">
        <v>563</v>
      </c>
      <c r="G206" s="18">
        <v>149</v>
      </c>
      <c r="H206" s="18" t="s">
        <v>557</v>
      </c>
      <c r="I206" s="47">
        <v>0.276</v>
      </c>
      <c r="J206" s="18" t="s">
        <v>132</v>
      </c>
      <c r="K206" s="68"/>
    </row>
    <row r="207" spans="1:11" s="25" customFormat="1" ht="19.5" customHeight="1">
      <c r="A207" s="160" t="s">
        <v>268</v>
      </c>
      <c r="B207" s="232">
        <v>307036</v>
      </c>
      <c r="C207" s="18" t="s">
        <v>413</v>
      </c>
      <c r="D207" s="18" t="s">
        <v>617</v>
      </c>
      <c r="E207" s="18" t="s">
        <v>486</v>
      </c>
      <c r="F207" s="18" t="s">
        <v>563</v>
      </c>
      <c r="G207" s="18">
        <v>149</v>
      </c>
      <c r="H207" s="18" t="s">
        <v>557</v>
      </c>
      <c r="I207" s="47">
        <v>0.444</v>
      </c>
      <c r="J207" s="18" t="s">
        <v>132</v>
      </c>
      <c r="K207" s="68"/>
    </row>
    <row r="208" spans="1:11" s="25" customFormat="1" ht="19.5" customHeight="1">
      <c r="A208" s="165" t="s">
        <v>217</v>
      </c>
      <c r="B208" s="232">
        <v>301309</v>
      </c>
      <c r="C208" s="18" t="s">
        <v>414</v>
      </c>
      <c r="D208" s="18" t="s">
        <v>617</v>
      </c>
      <c r="E208" s="18" t="s">
        <v>512</v>
      </c>
      <c r="F208" s="18" t="s">
        <v>618</v>
      </c>
      <c r="G208" s="18">
        <v>153</v>
      </c>
      <c r="H208" s="18" t="s">
        <v>557</v>
      </c>
      <c r="I208" s="47">
        <v>1.584</v>
      </c>
      <c r="J208" s="18" t="s">
        <v>132</v>
      </c>
      <c r="K208" s="89"/>
    </row>
    <row r="209" spans="1:11" s="25" customFormat="1" ht="19.5" customHeight="1">
      <c r="A209" s="165" t="s">
        <v>218</v>
      </c>
      <c r="B209" s="232">
        <v>301317</v>
      </c>
      <c r="C209" s="18" t="s">
        <v>415</v>
      </c>
      <c r="D209" s="18" t="s">
        <v>617</v>
      </c>
      <c r="E209" s="18" t="s">
        <v>512</v>
      </c>
      <c r="F209" s="18" t="s">
        <v>618</v>
      </c>
      <c r="G209" s="18">
        <v>153</v>
      </c>
      <c r="H209" s="18" t="s">
        <v>557</v>
      </c>
      <c r="I209" s="47">
        <v>6.48</v>
      </c>
      <c r="J209" s="18" t="s">
        <v>132</v>
      </c>
      <c r="K209" s="68"/>
    </row>
    <row r="210" spans="1:11" s="25" customFormat="1" ht="19.5" customHeight="1">
      <c r="A210" s="160" t="s">
        <v>747</v>
      </c>
      <c r="B210" s="249">
        <v>301283</v>
      </c>
      <c r="C210" s="18" t="s">
        <v>416</v>
      </c>
      <c r="D210" s="18" t="s">
        <v>551</v>
      </c>
      <c r="E210" s="18" t="s">
        <v>486</v>
      </c>
      <c r="F210" s="18" t="s">
        <v>564</v>
      </c>
      <c r="G210" s="18">
        <v>153</v>
      </c>
      <c r="H210" s="18" t="s">
        <v>557</v>
      </c>
      <c r="I210" s="47">
        <v>2.7239999999999998</v>
      </c>
      <c r="J210" s="18" t="s">
        <v>132</v>
      </c>
      <c r="K210" s="68"/>
    </row>
    <row r="211" spans="1:11" s="25" customFormat="1" ht="19.5" customHeight="1">
      <c r="A211" s="160" t="s">
        <v>153</v>
      </c>
      <c r="B211" s="232">
        <v>871500</v>
      </c>
      <c r="C211" s="18" t="s">
        <v>417</v>
      </c>
      <c r="D211" s="18" t="s">
        <v>546</v>
      </c>
      <c r="E211" s="18" t="s">
        <v>565</v>
      </c>
      <c r="F211" s="18" t="s">
        <v>601</v>
      </c>
      <c r="G211" s="18">
        <v>169</v>
      </c>
      <c r="H211" s="18" t="s">
        <v>557</v>
      </c>
      <c r="I211" s="47">
        <v>0.312</v>
      </c>
      <c r="J211" s="18" t="s">
        <v>132</v>
      </c>
      <c r="K211" s="68"/>
    </row>
    <row r="212" spans="1:11" s="25" customFormat="1" ht="19.5" customHeight="1">
      <c r="A212" s="160" t="s">
        <v>154</v>
      </c>
      <c r="B212" s="232">
        <v>291835</v>
      </c>
      <c r="C212" s="18" t="s">
        <v>418</v>
      </c>
      <c r="D212" s="18" t="s">
        <v>617</v>
      </c>
      <c r="E212" s="18" t="s">
        <v>486</v>
      </c>
      <c r="F212" s="18" t="s">
        <v>563</v>
      </c>
      <c r="G212" s="18">
        <v>94</v>
      </c>
      <c r="H212" s="18" t="s">
        <v>557</v>
      </c>
      <c r="I212" s="47">
        <v>0.672</v>
      </c>
      <c r="J212" s="18" t="s">
        <v>132</v>
      </c>
      <c r="K212" s="68"/>
    </row>
    <row r="213" spans="1:11" s="25" customFormat="1" ht="19.5" customHeight="1">
      <c r="A213" s="164" t="s">
        <v>270</v>
      </c>
      <c r="B213" s="232">
        <v>291120</v>
      </c>
      <c r="C213" s="18" t="s">
        <v>419</v>
      </c>
      <c r="D213" s="18" t="s">
        <v>544</v>
      </c>
      <c r="E213" s="18" t="s">
        <v>486</v>
      </c>
      <c r="F213" s="18" t="s">
        <v>563</v>
      </c>
      <c r="G213" s="18">
        <v>93</v>
      </c>
      <c r="H213" s="18" t="s">
        <v>557</v>
      </c>
      <c r="I213" s="47">
        <v>1.3679999999999999</v>
      </c>
      <c r="J213" s="18" t="s">
        <v>132</v>
      </c>
      <c r="K213" s="68"/>
    </row>
    <row r="214" spans="1:11" s="25" customFormat="1" ht="19.5" customHeight="1">
      <c r="A214" s="185" t="s">
        <v>155</v>
      </c>
      <c r="B214" s="232" t="s">
        <v>613</v>
      </c>
      <c r="C214" s="18" t="s">
        <v>420</v>
      </c>
      <c r="D214" s="18" t="s">
        <v>546</v>
      </c>
      <c r="E214" s="18" t="s">
        <v>486</v>
      </c>
      <c r="F214" s="18" t="s">
        <v>563</v>
      </c>
      <c r="G214" s="18">
        <v>176</v>
      </c>
      <c r="H214" s="18" t="s">
        <v>489</v>
      </c>
      <c r="I214" s="47">
        <f>2.412/20</f>
        <v>0.1206</v>
      </c>
      <c r="J214" s="18" t="s">
        <v>132</v>
      </c>
      <c r="K214" s="68"/>
    </row>
    <row r="215" spans="1:11" s="25" customFormat="1" ht="19.5" customHeight="1">
      <c r="A215" s="165" t="s">
        <v>156</v>
      </c>
      <c r="B215" s="232">
        <v>874107</v>
      </c>
      <c r="C215" s="18" t="s">
        <v>421</v>
      </c>
      <c r="D215" s="18" t="s">
        <v>615</v>
      </c>
      <c r="E215" s="18" t="s">
        <v>565</v>
      </c>
      <c r="F215" s="18" t="s">
        <v>601</v>
      </c>
      <c r="G215" s="18">
        <v>171</v>
      </c>
      <c r="H215" s="18" t="s">
        <v>557</v>
      </c>
      <c r="I215" s="47">
        <v>0.18</v>
      </c>
      <c r="J215" s="18" t="s">
        <v>132</v>
      </c>
      <c r="K215" s="68"/>
    </row>
    <row r="216" spans="1:11" s="25" customFormat="1" ht="19.5" customHeight="1">
      <c r="A216" s="160" t="s">
        <v>157</v>
      </c>
      <c r="B216" s="232">
        <v>876417</v>
      </c>
      <c r="C216" s="18" t="s">
        <v>422</v>
      </c>
      <c r="D216" s="18" t="s">
        <v>549</v>
      </c>
      <c r="E216" s="18" t="s">
        <v>486</v>
      </c>
      <c r="F216" s="18" t="s">
        <v>563</v>
      </c>
      <c r="G216" s="18">
        <v>173</v>
      </c>
      <c r="H216" s="18" t="s">
        <v>557</v>
      </c>
      <c r="I216" s="47">
        <v>0.20400000000000001</v>
      </c>
      <c r="J216" s="18" t="s">
        <v>132</v>
      </c>
      <c r="K216" s="68"/>
    </row>
    <row r="217" spans="1:11" s="25" customFormat="1" ht="19.5" customHeight="1">
      <c r="A217" s="160" t="s">
        <v>158</v>
      </c>
      <c r="B217" s="232">
        <v>873117</v>
      </c>
      <c r="C217" s="18" t="s">
        <v>427</v>
      </c>
      <c r="D217" s="18" t="s">
        <v>615</v>
      </c>
      <c r="E217" s="18" t="s">
        <v>565</v>
      </c>
      <c r="F217" s="18" t="s">
        <v>601</v>
      </c>
      <c r="G217" s="18">
        <v>171</v>
      </c>
      <c r="H217" s="18" t="s">
        <v>557</v>
      </c>
      <c r="I217" s="47">
        <v>0.168</v>
      </c>
      <c r="J217" s="18" t="s">
        <v>132</v>
      </c>
      <c r="K217" s="68"/>
    </row>
    <row r="218" spans="1:11" s="25" customFormat="1" ht="19.5" customHeight="1">
      <c r="A218" s="160" t="s">
        <v>159</v>
      </c>
      <c r="B218" s="232">
        <v>876438</v>
      </c>
      <c r="C218" s="18" t="s">
        <v>423</v>
      </c>
      <c r="D218" s="18" t="s">
        <v>549</v>
      </c>
      <c r="E218" s="18" t="s">
        <v>486</v>
      </c>
      <c r="F218" s="18" t="s">
        <v>563</v>
      </c>
      <c r="G218" s="18">
        <v>173</v>
      </c>
      <c r="H218" s="18" t="s">
        <v>557</v>
      </c>
      <c r="I218" s="47">
        <v>0.22799999999999998</v>
      </c>
      <c r="J218" s="18" t="s">
        <v>132</v>
      </c>
      <c r="K218" s="68"/>
    </row>
    <row r="219" spans="1:11" s="25" customFormat="1" ht="19.5" customHeight="1" thickBot="1">
      <c r="A219" s="160" t="s">
        <v>288</v>
      </c>
      <c r="B219" s="98">
        <v>876152</v>
      </c>
      <c r="C219" s="46" t="s">
        <v>424</v>
      </c>
      <c r="D219" s="46" t="s">
        <v>615</v>
      </c>
      <c r="E219" s="18" t="s">
        <v>565</v>
      </c>
      <c r="F219" s="46" t="s">
        <v>601</v>
      </c>
      <c r="G219" s="46">
        <v>175</v>
      </c>
      <c r="H219" s="18" t="s">
        <v>557</v>
      </c>
      <c r="I219" s="48">
        <v>0.18</v>
      </c>
      <c r="J219" s="46" t="s">
        <v>132</v>
      </c>
      <c r="K219" s="88"/>
    </row>
    <row r="220" spans="1:11" s="12" customFormat="1" ht="19.5" customHeight="1" thickBot="1">
      <c r="A220" s="24" t="s">
        <v>160</v>
      </c>
      <c r="B220" s="40"/>
      <c r="C220" s="14"/>
      <c r="D220" s="15"/>
      <c r="E220" s="15"/>
      <c r="F220" s="15"/>
      <c r="G220" s="15"/>
      <c r="H220" s="15"/>
      <c r="I220" s="80"/>
      <c r="J220" s="15"/>
      <c r="K220" s="81"/>
    </row>
    <row r="221" spans="1:11" s="25" customFormat="1" ht="19.5" customHeight="1" thickBot="1">
      <c r="A221" s="28" t="s">
        <v>161</v>
      </c>
      <c r="B221" s="250">
        <v>684209</v>
      </c>
      <c r="C221" s="251" t="s">
        <v>425</v>
      </c>
      <c r="D221" s="29" t="s">
        <v>597</v>
      </c>
      <c r="E221" s="18" t="s">
        <v>512</v>
      </c>
      <c r="F221" s="29" t="s">
        <v>580</v>
      </c>
      <c r="G221" s="29">
        <v>19</v>
      </c>
      <c r="H221" s="29" t="s">
        <v>557</v>
      </c>
      <c r="I221" s="48">
        <v>0.864</v>
      </c>
      <c r="J221" s="29" t="s">
        <v>162</v>
      </c>
      <c r="K221" s="72"/>
    </row>
    <row r="222" spans="1:11" s="12" customFormat="1" ht="27.75" customHeight="1" thickBot="1">
      <c r="A222" s="173" t="s">
        <v>265</v>
      </c>
      <c r="B222" s="39"/>
      <c r="C222" s="10"/>
      <c r="D222" s="11"/>
      <c r="E222" s="11"/>
      <c r="F222" s="11"/>
      <c r="G222" s="11"/>
      <c r="H222" s="11"/>
      <c r="I222" s="78"/>
      <c r="J222" s="11"/>
      <c r="K222" s="79"/>
    </row>
    <row r="223" spans="1:11" s="25" customFormat="1" ht="25.5" customHeight="1" thickBot="1">
      <c r="A223" s="177" t="s">
        <v>622</v>
      </c>
      <c r="B223" s="231" t="s">
        <v>745</v>
      </c>
      <c r="C223" s="64" t="s">
        <v>746</v>
      </c>
      <c r="D223" s="64" t="s">
        <v>691</v>
      </c>
      <c r="E223" s="64" t="s">
        <v>565</v>
      </c>
      <c r="F223" s="64" t="s">
        <v>601</v>
      </c>
      <c r="G223" s="64">
        <v>75</v>
      </c>
      <c r="H223" s="64" t="s">
        <v>556</v>
      </c>
      <c r="I223" s="217">
        <f>2.976/50</f>
        <v>0.059519999999999997</v>
      </c>
      <c r="J223" s="64" t="s">
        <v>132</v>
      </c>
      <c r="K223" s="87"/>
    </row>
    <row r="224" spans="1:11" s="25" customFormat="1" ht="25.5" customHeight="1">
      <c r="A224" s="177" t="s">
        <v>623</v>
      </c>
      <c r="B224" s="242" t="s">
        <v>698</v>
      </c>
      <c r="C224" s="64" t="s">
        <v>731</v>
      </c>
      <c r="D224" s="18" t="s">
        <v>553</v>
      </c>
      <c r="E224" s="18" t="s">
        <v>486</v>
      </c>
      <c r="F224" s="18"/>
      <c r="G224" s="18">
        <v>75</v>
      </c>
      <c r="H224" s="64" t="s">
        <v>556</v>
      </c>
      <c r="I224" s="47">
        <f>2.976/50</f>
        <v>0.059519999999999997</v>
      </c>
      <c r="J224" s="18" t="s">
        <v>132</v>
      </c>
      <c r="K224" s="68"/>
    </row>
    <row r="225" spans="1:11" s="25" customFormat="1" ht="25.5" customHeight="1">
      <c r="A225" s="177" t="s">
        <v>334</v>
      </c>
      <c r="B225" s="232">
        <v>202545</v>
      </c>
      <c r="C225" s="18" t="s">
        <v>692</v>
      </c>
      <c r="D225" s="18" t="s">
        <v>553</v>
      </c>
      <c r="E225" s="18" t="s">
        <v>486</v>
      </c>
      <c r="F225" s="18" t="s">
        <v>563</v>
      </c>
      <c r="G225" s="18">
        <v>79</v>
      </c>
      <c r="H225" s="18" t="s">
        <v>557</v>
      </c>
      <c r="I225" s="47">
        <v>0.624</v>
      </c>
      <c r="J225" s="18" t="s">
        <v>132</v>
      </c>
      <c r="K225" s="68"/>
    </row>
    <row r="226" spans="1:11" s="25" customFormat="1" ht="25.5" customHeight="1">
      <c r="A226" s="177" t="s">
        <v>335</v>
      </c>
      <c r="B226" s="232" t="s">
        <v>810</v>
      </c>
      <c r="C226" s="18" t="s">
        <v>732</v>
      </c>
      <c r="D226" s="18" t="s">
        <v>593</v>
      </c>
      <c r="E226" s="18" t="s">
        <v>486</v>
      </c>
      <c r="F226" s="18" t="s">
        <v>563</v>
      </c>
      <c r="G226" s="18" t="s">
        <v>498</v>
      </c>
      <c r="H226" s="18" t="s">
        <v>557</v>
      </c>
      <c r="I226" s="47">
        <v>1.092</v>
      </c>
      <c r="J226" s="18" t="s">
        <v>132</v>
      </c>
      <c r="K226" s="68"/>
    </row>
    <row r="227" spans="1:11" s="25" customFormat="1" ht="25.5" customHeight="1">
      <c r="A227" s="177" t="s">
        <v>426</v>
      </c>
      <c r="B227" s="232">
        <v>208138</v>
      </c>
      <c r="C227" s="18" t="s">
        <v>693</v>
      </c>
      <c r="D227" s="18" t="s">
        <v>593</v>
      </c>
      <c r="E227" s="18" t="s">
        <v>486</v>
      </c>
      <c r="F227" s="18"/>
      <c r="G227" s="18" t="s">
        <v>498</v>
      </c>
      <c r="H227" s="18" t="s">
        <v>751</v>
      </c>
      <c r="I227" s="47">
        <v>2.028</v>
      </c>
      <c r="J227" s="18" t="s">
        <v>132</v>
      </c>
      <c r="K227" s="68"/>
    </row>
    <row r="228" spans="1:11" s="25" customFormat="1" ht="34.5" customHeight="1">
      <c r="A228" s="177" t="s">
        <v>560</v>
      </c>
      <c r="B228" s="252" t="s">
        <v>811</v>
      </c>
      <c r="C228" s="18" t="s">
        <v>694</v>
      </c>
      <c r="D228" s="18" t="s">
        <v>548</v>
      </c>
      <c r="E228" s="18" t="s">
        <v>486</v>
      </c>
      <c r="F228" s="18" t="s">
        <v>581</v>
      </c>
      <c r="G228" s="18">
        <v>73</v>
      </c>
      <c r="H228" s="18" t="s">
        <v>557</v>
      </c>
      <c r="I228" s="47">
        <v>3.492</v>
      </c>
      <c r="J228" s="18" t="s">
        <v>132</v>
      </c>
      <c r="K228" s="68"/>
    </row>
    <row r="229" spans="1:11" s="25" customFormat="1" ht="25.5" customHeight="1">
      <c r="A229" s="177" t="s">
        <v>561</v>
      </c>
      <c r="B229" s="232">
        <v>209526</v>
      </c>
      <c r="C229" s="18" t="s">
        <v>695</v>
      </c>
      <c r="D229" s="18" t="s">
        <v>548</v>
      </c>
      <c r="E229" s="18" t="s">
        <v>486</v>
      </c>
      <c r="F229" s="18" t="s">
        <v>563</v>
      </c>
      <c r="G229" s="18">
        <v>73</v>
      </c>
      <c r="H229" s="18" t="s">
        <v>557</v>
      </c>
      <c r="I229" s="47">
        <v>6.636</v>
      </c>
      <c r="J229" s="18" t="s">
        <v>132</v>
      </c>
      <c r="K229" s="68"/>
    </row>
    <row r="230" spans="1:11" s="25" customFormat="1" ht="25.5" customHeight="1">
      <c r="A230" s="177" t="s">
        <v>336</v>
      </c>
      <c r="B230" s="232">
        <v>259131</v>
      </c>
      <c r="C230" s="18" t="s">
        <v>696</v>
      </c>
      <c r="D230" s="18" t="s">
        <v>547</v>
      </c>
      <c r="E230" s="18" t="s">
        <v>565</v>
      </c>
      <c r="F230" s="18" t="s">
        <v>563</v>
      </c>
      <c r="G230" s="18">
        <v>120</v>
      </c>
      <c r="H230" s="18" t="s">
        <v>566</v>
      </c>
      <c r="I230" s="47">
        <v>1.908</v>
      </c>
      <c r="J230" s="18" t="s">
        <v>132</v>
      </c>
      <c r="K230" s="68"/>
    </row>
    <row r="231" spans="1:11" s="25" customFormat="1" ht="25.5" customHeight="1">
      <c r="A231" s="177" t="s">
        <v>337</v>
      </c>
      <c r="B231" s="232">
        <v>259002</v>
      </c>
      <c r="C231" s="18" t="s">
        <v>697</v>
      </c>
      <c r="D231" s="18" t="s">
        <v>544</v>
      </c>
      <c r="E231" s="18" t="s">
        <v>512</v>
      </c>
      <c r="F231" s="18" t="s">
        <v>564</v>
      </c>
      <c r="G231" s="18">
        <v>123</v>
      </c>
      <c r="H231" s="18" t="s">
        <v>566</v>
      </c>
      <c r="I231" s="47">
        <v>2.1</v>
      </c>
      <c r="J231" s="18" t="s">
        <v>132</v>
      </c>
      <c r="K231" s="68"/>
    </row>
    <row r="232" spans="1:11" s="25" customFormat="1" ht="25.5" customHeight="1" thickBot="1">
      <c r="A232" s="162"/>
      <c r="B232" s="98"/>
      <c r="C232" s="46"/>
      <c r="D232" s="46"/>
      <c r="E232" s="46"/>
      <c r="F232" s="46"/>
      <c r="G232" s="46"/>
      <c r="H232" s="46"/>
      <c r="I232" s="48"/>
      <c r="J232" s="46"/>
      <c r="K232" s="88"/>
    </row>
    <row r="233" spans="1:10" ht="17.25" customHeight="1">
      <c r="A233" s="325" t="s">
        <v>740</v>
      </c>
      <c r="B233" s="325"/>
      <c r="C233" s="325"/>
      <c r="D233" s="325"/>
      <c r="E233" s="325"/>
      <c r="F233" s="325"/>
      <c r="G233" s="325"/>
      <c r="H233" s="325"/>
      <c r="I233" s="325"/>
      <c r="J233" s="325"/>
    </row>
    <row r="234" spans="1:10" ht="17.25" customHeight="1">
      <c r="A234" s="328" t="s">
        <v>766</v>
      </c>
      <c r="B234" s="328"/>
      <c r="C234" s="328"/>
      <c r="D234" s="328"/>
      <c r="E234" s="328"/>
      <c r="F234" s="328"/>
      <c r="G234" s="328"/>
      <c r="H234" s="328"/>
      <c r="I234" s="328"/>
      <c r="J234" s="328"/>
    </row>
    <row r="235" spans="1:10" ht="26.25" customHeight="1">
      <c r="A235" s="327" t="s">
        <v>494</v>
      </c>
      <c r="B235" s="328"/>
      <c r="C235" s="328"/>
      <c r="D235" s="328"/>
      <c r="E235" s="328"/>
      <c r="F235" s="328"/>
      <c r="G235" s="328"/>
      <c r="H235" s="328"/>
      <c r="I235" s="328"/>
      <c r="J235" s="328"/>
    </row>
    <row r="236" spans="1:10" ht="17.25" customHeight="1">
      <c r="A236" s="327" t="s">
        <v>758</v>
      </c>
      <c r="B236" s="328"/>
      <c r="C236" s="328"/>
      <c r="D236" s="328"/>
      <c r="E236" s="328"/>
      <c r="F236" s="328"/>
      <c r="G236" s="328"/>
      <c r="H236" s="328"/>
      <c r="I236" s="328"/>
      <c r="J236" s="328"/>
    </row>
    <row r="237" spans="1:8" ht="17.25" customHeight="1">
      <c r="A237" s="326" t="s">
        <v>759</v>
      </c>
      <c r="B237" s="326"/>
      <c r="C237" s="326"/>
      <c r="D237" s="326"/>
      <c r="E237" s="326"/>
      <c r="F237" s="326"/>
      <c r="G237" s="326"/>
      <c r="H237" s="326"/>
    </row>
  </sheetData>
  <sheetProtection selectLockedCells="1" selectUnlockedCells="1"/>
  <mergeCells count="10">
    <mergeCell ref="B1:F1"/>
    <mergeCell ref="D4:J4"/>
    <mergeCell ref="A3:K3"/>
    <mergeCell ref="A233:J233"/>
    <mergeCell ref="A237:H237"/>
    <mergeCell ref="A236:J236"/>
    <mergeCell ref="A234:J234"/>
    <mergeCell ref="A235:J235"/>
    <mergeCell ref="B5:K5"/>
    <mergeCell ref="K144:K145"/>
  </mergeCells>
  <printOptions horizontalCentered="1" verticalCentered="1"/>
  <pageMargins left="0" right="0" top="0" bottom="0" header="0.31" footer="0.12000000000000001"/>
  <pageSetup fitToHeight="0" fitToWidth="1" horizontalDpi="600" verticalDpi="600" orientation="landscape" paperSize="9" scale="57"/>
  <headerFooter alignWithMargins="0">
    <oddFooter>&amp;L&amp;8&amp;K000000GAEL 29-22 FOURNITURES SCOLAIRES&amp;C&amp;8&amp;K000000Mai 2018 - Avril 2020&amp;R&amp;8&amp;K000000&amp;P</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79"/>
  <sheetViews>
    <sheetView showGridLines="0" workbookViewId="0" topLeftCell="A42">
      <selection activeCell="C41" sqref="C41"/>
    </sheetView>
  </sheetViews>
  <sheetFormatPr defaultColWidth="9.88671875" defaultRowHeight="17.25" customHeight="1"/>
  <cols>
    <col min="1" max="1" width="44.6640625" style="30" customWidth="1"/>
    <col min="2" max="2" width="6.6640625" style="203" customWidth="1"/>
    <col min="3" max="3" width="47.88671875" style="31" customWidth="1"/>
    <col min="4" max="4" width="12.88671875" style="32" customWidth="1"/>
    <col min="5" max="5" width="6.5546875" style="32" customWidth="1"/>
    <col min="6" max="6" width="8.6640625" style="32" customWidth="1"/>
    <col min="7" max="7" width="4.88671875" style="32" customWidth="1"/>
    <col min="8" max="8" width="8.3359375" style="32" customWidth="1"/>
    <col min="9" max="9" width="11.4453125" style="85" customWidth="1"/>
    <col min="10" max="10" width="8.88671875" style="32" customWidth="1"/>
    <col min="11" max="11" width="33.99609375" style="6" customWidth="1"/>
    <col min="12" max="16384" width="9.88671875" style="6" customWidth="1"/>
  </cols>
  <sheetData>
    <row r="1" spans="1:11" s="2" customFormat="1" ht="37.5" customHeight="1">
      <c r="A1" s="1"/>
      <c r="B1" s="193" t="s">
        <v>163</v>
      </c>
      <c r="C1" s="320" t="s">
        <v>768</v>
      </c>
      <c r="D1" s="320"/>
      <c r="E1" s="320"/>
      <c r="F1" s="320"/>
      <c r="G1" s="320"/>
      <c r="H1" s="320"/>
      <c r="I1" s="205"/>
      <c r="J1" s="206"/>
      <c r="K1" s="151"/>
    </row>
    <row r="2" spans="1:11" s="2" customFormat="1" ht="13.5" customHeight="1" thickBot="1">
      <c r="A2" s="3"/>
      <c r="B2" s="194"/>
      <c r="C2" s="4"/>
      <c r="D2" s="5"/>
      <c r="E2" s="5"/>
      <c r="F2" s="5"/>
      <c r="G2" s="5"/>
      <c r="H2" s="5"/>
      <c r="I2" s="77"/>
      <c r="J2" s="5"/>
      <c r="K2" s="152"/>
    </row>
    <row r="3" spans="1:11" ht="49.5" customHeight="1" thickBot="1">
      <c r="A3" s="322" t="s">
        <v>262</v>
      </c>
      <c r="B3" s="323"/>
      <c r="C3" s="323"/>
      <c r="D3" s="323"/>
      <c r="E3" s="323"/>
      <c r="F3" s="323"/>
      <c r="G3" s="323"/>
      <c r="H3" s="323"/>
      <c r="I3" s="323"/>
      <c r="J3" s="323"/>
      <c r="K3" s="324"/>
    </row>
    <row r="4" spans="1:11" s="7" customFormat="1" ht="42" customHeight="1" thickBot="1">
      <c r="A4" s="42"/>
      <c r="B4" s="195"/>
      <c r="C4" s="207"/>
      <c r="D4" s="334"/>
      <c r="E4" s="334"/>
      <c r="F4" s="334"/>
      <c r="G4" s="334"/>
      <c r="H4" s="334"/>
      <c r="I4" s="334"/>
      <c r="J4" s="334"/>
      <c r="K4" s="153"/>
    </row>
    <row r="5" spans="1:11" s="8" customFormat="1" ht="45.75" customHeight="1" thickBot="1">
      <c r="A5" s="91"/>
      <c r="B5" s="335" t="s">
        <v>624</v>
      </c>
      <c r="C5" s="336"/>
      <c r="D5" s="336"/>
      <c r="E5" s="336"/>
      <c r="F5" s="336"/>
      <c r="G5" s="336"/>
      <c r="H5" s="336"/>
      <c r="I5" s="336"/>
      <c r="J5" s="336"/>
      <c r="K5" s="337"/>
    </row>
    <row r="6" spans="1:11" s="143" customFormat="1" ht="42" customHeight="1" thickBot="1">
      <c r="A6" s="154"/>
      <c r="B6" s="196" t="s">
        <v>0</v>
      </c>
      <c r="C6" s="137" t="s">
        <v>1</v>
      </c>
      <c r="D6" s="138" t="s">
        <v>2</v>
      </c>
      <c r="E6" s="36" t="s">
        <v>3</v>
      </c>
      <c r="F6" s="139" t="s">
        <v>4</v>
      </c>
      <c r="G6" s="37" t="s">
        <v>5</v>
      </c>
      <c r="H6" s="138" t="s">
        <v>164</v>
      </c>
      <c r="I6" s="140" t="s">
        <v>6</v>
      </c>
      <c r="J6" s="141" t="s">
        <v>7</v>
      </c>
      <c r="K6" s="142" t="s">
        <v>261</v>
      </c>
    </row>
    <row r="7" spans="1:11" s="12" customFormat="1" ht="21.75" customHeight="1">
      <c r="A7" s="92" t="s">
        <v>165</v>
      </c>
      <c r="B7" s="197"/>
      <c r="C7" s="134"/>
      <c r="D7" s="135"/>
      <c r="E7" s="135"/>
      <c r="F7" s="135"/>
      <c r="G7" s="135"/>
      <c r="H7" s="135"/>
      <c r="I7" s="136"/>
      <c r="J7" s="135"/>
      <c r="K7" s="133"/>
    </row>
    <row r="8" spans="1:11" s="12" customFormat="1" ht="24.75" customHeight="1">
      <c r="A8" s="19" t="s">
        <v>166</v>
      </c>
      <c r="B8" s="198" t="s">
        <v>625</v>
      </c>
      <c r="C8" s="18" t="s">
        <v>630</v>
      </c>
      <c r="D8" s="41" t="s">
        <v>641</v>
      </c>
      <c r="E8" s="41" t="s">
        <v>486</v>
      </c>
      <c r="F8" s="41" t="s">
        <v>580</v>
      </c>
      <c r="G8" s="41">
        <v>271</v>
      </c>
      <c r="H8" s="41" t="s">
        <v>490</v>
      </c>
      <c r="I8" s="47">
        <v>2.6279999999999997</v>
      </c>
      <c r="J8" s="18" t="s">
        <v>167</v>
      </c>
      <c r="K8" s="131"/>
    </row>
    <row r="9" spans="1:11" s="12" customFormat="1" ht="24.75" customHeight="1">
      <c r="A9" s="19" t="s">
        <v>168</v>
      </c>
      <c r="B9" s="198" t="s">
        <v>626</v>
      </c>
      <c r="C9" s="18" t="s">
        <v>631</v>
      </c>
      <c r="D9" s="41" t="s">
        <v>641</v>
      </c>
      <c r="E9" s="41" t="s">
        <v>486</v>
      </c>
      <c r="F9" s="41" t="s">
        <v>580</v>
      </c>
      <c r="G9" s="41">
        <v>271</v>
      </c>
      <c r="H9" s="41" t="s">
        <v>490</v>
      </c>
      <c r="I9" s="47">
        <v>3.192</v>
      </c>
      <c r="J9" s="18" t="s">
        <v>167</v>
      </c>
      <c r="K9" s="131"/>
    </row>
    <row r="10" spans="1:11" s="12" customFormat="1" ht="24.75" customHeight="1">
      <c r="A10" s="19" t="s">
        <v>169</v>
      </c>
      <c r="B10" s="198" t="s">
        <v>627</v>
      </c>
      <c r="C10" s="18" t="s">
        <v>632</v>
      </c>
      <c r="D10" s="41" t="s">
        <v>641</v>
      </c>
      <c r="E10" s="41" t="s">
        <v>486</v>
      </c>
      <c r="F10" s="41" t="s">
        <v>580</v>
      </c>
      <c r="G10" s="41">
        <v>271</v>
      </c>
      <c r="H10" s="41" t="s">
        <v>490</v>
      </c>
      <c r="I10" s="47">
        <v>3.6479999999999997</v>
      </c>
      <c r="J10" s="18" t="s">
        <v>167</v>
      </c>
      <c r="K10" s="131"/>
    </row>
    <row r="11" spans="1:11" s="12" customFormat="1" ht="24.75" customHeight="1">
      <c r="A11" s="19" t="s">
        <v>170</v>
      </c>
      <c r="B11" s="198" t="s">
        <v>628</v>
      </c>
      <c r="C11" s="18" t="s">
        <v>633</v>
      </c>
      <c r="D11" s="41" t="s">
        <v>641</v>
      </c>
      <c r="E11" s="41" t="s">
        <v>486</v>
      </c>
      <c r="F11" s="41" t="s">
        <v>580</v>
      </c>
      <c r="G11" s="41">
        <v>271</v>
      </c>
      <c r="H11" s="41" t="s">
        <v>490</v>
      </c>
      <c r="I11" s="47">
        <v>4.032</v>
      </c>
      <c r="J11" s="18" t="s">
        <v>167</v>
      </c>
      <c r="K11" s="131"/>
    </row>
    <row r="12" spans="1:11" s="12" customFormat="1" ht="24.75" customHeight="1">
      <c r="A12" s="19" t="s">
        <v>171</v>
      </c>
      <c r="B12" s="198" t="s">
        <v>629</v>
      </c>
      <c r="C12" s="18" t="s">
        <v>634</v>
      </c>
      <c r="D12" s="41" t="s">
        <v>641</v>
      </c>
      <c r="E12" s="41" t="s">
        <v>486</v>
      </c>
      <c r="F12" s="41" t="s">
        <v>580</v>
      </c>
      <c r="G12" s="41">
        <v>271</v>
      </c>
      <c r="H12" s="41" t="s">
        <v>490</v>
      </c>
      <c r="I12" s="47">
        <v>5.364</v>
      </c>
      <c r="J12" s="18" t="s">
        <v>167</v>
      </c>
      <c r="K12" s="131"/>
    </row>
    <row r="13" spans="1:11" s="12" customFormat="1" ht="24.75" customHeight="1">
      <c r="A13" s="19" t="s">
        <v>172</v>
      </c>
      <c r="B13" s="198">
        <v>280921</v>
      </c>
      <c r="C13" s="18" t="s">
        <v>635</v>
      </c>
      <c r="D13" s="41" t="s">
        <v>642</v>
      </c>
      <c r="E13" s="41" t="s">
        <v>486</v>
      </c>
      <c r="F13" s="41" t="s">
        <v>563</v>
      </c>
      <c r="G13" s="41">
        <v>214</v>
      </c>
      <c r="H13" s="41" t="s">
        <v>491</v>
      </c>
      <c r="I13" s="47">
        <v>3.768</v>
      </c>
      <c r="J13" s="18" t="s">
        <v>173</v>
      </c>
      <c r="K13" s="131"/>
    </row>
    <row r="14" spans="1:11" s="12" customFormat="1" ht="24.75" customHeight="1">
      <c r="A14" s="19" t="s">
        <v>174</v>
      </c>
      <c r="B14" s="198" t="s">
        <v>769</v>
      </c>
      <c r="C14" s="12" t="s">
        <v>686</v>
      </c>
      <c r="D14" s="41" t="s">
        <v>643</v>
      </c>
      <c r="E14" s="208" t="s">
        <v>485</v>
      </c>
      <c r="F14" s="41" t="s">
        <v>564</v>
      </c>
      <c r="G14" s="41">
        <v>277</v>
      </c>
      <c r="H14" s="41" t="s">
        <v>557</v>
      </c>
      <c r="I14" s="47">
        <v>2.6519999999999997</v>
      </c>
      <c r="J14" s="18" t="s">
        <v>175</v>
      </c>
      <c r="K14" s="131"/>
    </row>
    <row r="15" spans="1:11" s="12" customFormat="1" ht="24.75" customHeight="1">
      <c r="A15" s="19" t="s">
        <v>176</v>
      </c>
      <c r="B15" s="198" t="s">
        <v>770</v>
      </c>
      <c r="C15" s="18" t="s">
        <v>687</v>
      </c>
      <c r="D15" s="41" t="s">
        <v>617</v>
      </c>
      <c r="E15" s="208" t="s">
        <v>485</v>
      </c>
      <c r="F15" s="41" t="s">
        <v>618</v>
      </c>
      <c r="G15" s="41">
        <v>274</v>
      </c>
      <c r="H15" s="41" t="s">
        <v>557</v>
      </c>
      <c r="I15" s="47">
        <v>1.344</v>
      </c>
      <c r="J15" s="18" t="s">
        <v>175</v>
      </c>
      <c r="K15" s="131"/>
    </row>
    <row r="16" spans="1:11" s="12" customFormat="1" ht="24.75" customHeight="1">
      <c r="A16" s="19" t="s">
        <v>177</v>
      </c>
      <c r="B16" s="198">
        <v>835600</v>
      </c>
      <c r="C16" s="18" t="s">
        <v>636</v>
      </c>
      <c r="D16" s="41" t="s">
        <v>617</v>
      </c>
      <c r="E16" s="41" t="s">
        <v>486</v>
      </c>
      <c r="F16" s="41" t="s">
        <v>563</v>
      </c>
      <c r="G16" s="41">
        <v>286</v>
      </c>
      <c r="H16" s="41" t="s">
        <v>492</v>
      </c>
      <c r="I16" s="47">
        <v>0.96</v>
      </c>
      <c r="J16" s="18" t="s">
        <v>91</v>
      </c>
      <c r="K16" s="131"/>
    </row>
    <row r="17" spans="1:11" s="12" customFormat="1" ht="24.75" customHeight="1">
      <c r="A17" s="19" t="s">
        <v>178</v>
      </c>
      <c r="B17" s="209">
        <v>805233</v>
      </c>
      <c r="C17" s="18" t="s">
        <v>637</v>
      </c>
      <c r="D17" s="41" t="s">
        <v>617</v>
      </c>
      <c r="E17" s="208" t="s">
        <v>485</v>
      </c>
      <c r="F17" s="41" t="s">
        <v>618</v>
      </c>
      <c r="G17" s="41">
        <v>282</v>
      </c>
      <c r="H17" s="41" t="s">
        <v>604</v>
      </c>
      <c r="I17" s="47">
        <v>19.32</v>
      </c>
      <c r="J17" s="18" t="s">
        <v>179</v>
      </c>
      <c r="K17" s="131"/>
    </row>
    <row r="18" spans="1:11" s="12" customFormat="1" ht="24.75" customHeight="1">
      <c r="A18" s="19" t="s">
        <v>180</v>
      </c>
      <c r="B18" s="209">
        <v>805949</v>
      </c>
      <c r="C18" s="18" t="s">
        <v>734</v>
      </c>
      <c r="D18" s="41" t="s">
        <v>643</v>
      </c>
      <c r="E18" s="208" t="s">
        <v>485</v>
      </c>
      <c r="F18" s="41" t="s">
        <v>564</v>
      </c>
      <c r="G18" s="41">
        <v>281</v>
      </c>
      <c r="H18" s="41" t="s">
        <v>557</v>
      </c>
      <c r="I18" s="47">
        <v>4.98</v>
      </c>
      <c r="J18" s="18" t="s">
        <v>132</v>
      </c>
      <c r="K18" s="131"/>
    </row>
    <row r="19" spans="1:11" s="12" customFormat="1" ht="24.75" customHeight="1">
      <c r="A19" s="19" t="s">
        <v>180</v>
      </c>
      <c r="B19" s="209" t="s">
        <v>771</v>
      </c>
      <c r="C19" s="18" t="s">
        <v>733</v>
      </c>
      <c r="D19" s="41" t="s">
        <v>617</v>
      </c>
      <c r="E19" s="208" t="s">
        <v>485</v>
      </c>
      <c r="F19" s="41" t="s">
        <v>618</v>
      </c>
      <c r="G19" s="41">
        <v>282</v>
      </c>
      <c r="H19" s="41" t="s">
        <v>557</v>
      </c>
      <c r="I19" s="47">
        <v>3.216</v>
      </c>
      <c r="J19" s="18" t="s">
        <v>132</v>
      </c>
      <c r="K19" s="131"/>
    </row>
    <row r="20" spans="1:11" s="12" customFormat="1" ht="24.75" customHeight="1">
      <c r="A20" s="19" t="s">
        <v>181</v>
      </c>
      <c r="B20" s="198">
        <v>987255</v>
      </c>
      <c r="C20" s="18" t="s">
        <v>638</v>
      </c>
      <c r="D20" s="18" t="s">
        <v>644</v>
      </c>
      <c r="E20" s="18" t="s">
        <v>486</v>
      </c>
      <c r="F20" s="18" t="s">
        <v>645</v>
      </c>
      <c r="G20" s="18" t="s">
        <v>498</v>
      </c>
      <c r="H20" s="18" t="s">
        <v>572</v>
      </c>
      <c r="I20" s="47">
        <f>17.592/144*80</f>
        <v>9.773333333333333</v>
      </c>
      <c r="J20" s="18" t="s">
        <v>182</v>
      </c>
      <c r="K20" s="131"/>
    </row>
    <row r="21" spans="1:11" s="12" customFormat="1" ht="24.75" customHeight="1">
      <c r="A21" s="19" t="s">
        <v>183</v>
      </c>
      <c r="B21" s="198">
        <v>300108</v>
      </c>
      <c r="C21" s="18" t="s">
        <v>639</v>
      </c>
      <c r="D21" s="41" t="s">
        <v>617</v>
      </c>
      <c r="E21" s="208" t="s">
        <v>485</v>
      </c>
      <c r="F21" s="41" t="s">
        <v>618</v>
      </c>
      <c r="G21" s="41">
        <v>155</v>
      </c>
      <c r="H21" s="41" t="s">
        <v>557</v>
      </c>
      <c r="I21" s="47">
        <v>4.656</v>
      </c>
      <c r="J21" s="18" t="s">
        <v>175</v>
      </c>
      <c r="K21" s="131"/>
    </row>
    <row r="22" spans="1:11" s="12" customFormat="1" ht="24.75" customHeight="1">
      <c r="A22" s="19" t="s">
        <v>184</v>
      </c>
      <c r="B22" s="198">
        <v>301634</v>
      </c>
      <c r="C22" s="18" t="s">
        <v>640</v>
      </c>
      <c r="D22" s="41" t="s">
        <v>617</v>
      </c>
      <c r="E22" s="208" t="s">
        <v>485</v>
      </c>
      <c r="F22" s="41" t="s">
        <v>618</v>
      </c>
      <c r="G22" s="41">
        <v>155</v>
      </c>
      <c r="H22" s="41" t="s">
        <v>557</v>
      </c>
      <c r="I22" s="47">
        <v>30.287999999999997</v>
      </c>
      <c r="J22" s="18" t="s">
        <v>185</v>
      </c>
      <c r="K22" s="131"/>
    </row>
    <row r="23" spans="1:11" s="12" customFormat="1" ht="21.75" customHeight="1">
      <c r="A23" s="93" t="s">
        <v>186</v>
      </c>
      <c r="B23" s="198"/>
      <c r="C23" s="43"/>
      <c r="D23" s="44"/>
      <c r="E23" s="44"/>
      <c r="F23" s="44"/>
      <c r="G23" s="44"/>
      <c r="H23" s="44"/>
      <c r="I23" s="45"/>
      <c r="J23" s="44"/>
      <c r="K23" s="131"/>
    </row>
    <row r="24" spans="1:11" s="12" customFormat="1" ht="24.75" customHeight="1">
      <c r="A24" s="19" t="s">
        <v>187</v>
      </c>
      <c r="B24" s="198">
        <v>997285</v>
      </c>
      <c r="C24" s="210" t="s">
        <v>429</v>
      </c>
      <c r="D24" s="41" t="s">
        <v>615</v>
      </c>
      <c r="E24" s="41">
        <v>0</v>
      </c>
      <c r="F24" s="41">
        <v>0</v>
      </c>
      <c r="G24" s="41">
        <v>146</v>
      </c>
      <c r="H24" s="41" t="s">
        <v>657</v>
      </c>
      <c r="I24" s="47">
        <v>0.576</v>
      </c>
      <c r="J24" s="18" t="s">
        <v>97</v>
      </c>
      <c r="K24" s="131"/>
    </row>
    <row r="25" spans="1:11" s="12" customFormat="1" ht="24.75" customHeight="1">
      <c r="A25" s="19" t="s">
        <v>292</v>
      </c>
      <c r="B25" s="209">
        <v>673004</v>
      </c>
      <c r="C25" s="210" t="s">
        <v>430</v>
      </c>
      <c r="D25" s="41" t="s">
        <v>293</v>
      </c>
      <c r="E25" s="41" t="s">
        <v>565</v>
      </c>
      <c r="F25" s="41" t="s">
        <v>648</v>
      </c>
      <c r="G25" s="41">
        <v>147</v>
      </c>
      <c r="H25" s="41" t="s">
        <v>188</v>
      </c>
      <c r="I25" s="47">
        <v>2.316</v>
      </c>
      <c r="J25" s="18" t="s">
        <v>188</v>
      </c>
      <c r="K25" s="131"/>
    </row>
    <row r="26" spans="1:11" s="12" customFormat="1" ht="24.75" customHeight="1">
      <c r="A26" s="19" t="s">
        <v>294</v>
      </c>
      <c r="B26" s="209">
        <v>673669</v>
      </c>
      <c r="C26" s="210" t="s">
        <v>431</v>
      </c>
      <c r="D26" s="211" t="s">
        <v>546</v>
      </c>
      <c r="E26" s="41" t="s">
        <v>486</v>
      </c>
      <c r="F26" s="41" t="s">
        <v>563</v>
      </c>
      <c r="G26" s="41">
        <v>147</v>
      </c>
      <c r="H26" s="41" t="s">
        <v>188</v>
      </c>
      <c r="I26" s="47">
        <v>0.9839999999999999</v>
      </c>
      <c r="J26" s="18" t="s">
        <v>188</v>
      </c>
      <c r="K26" s="131"/>
    </row>
    <row r="27" spans="1:11" s="25" customFormat="1" ht="24.75" customHeight="1">
      <c r="A27" s="19" t="s">
        <v>295</v>
      </c>
      <c r="B27" s="198">
        <v>673100</v>
      </c>
      <c r="C27" s="210" t="s">
        <v>432</v>
      </c>
      <c r="D27" s="18" t="s">
        <v>616</v>
      </c>
      <c r="E27" s="41" t="s">
        <v>565</v>
      </c>
      <c r="F27" s="18" t="s">
        <v>563</v>
      </c>
      <c r="G27" s="18">
        <v>147</v>
      </c>
      <c r="H27" s="41" t="s">
        <v>188</v>
      </c>
      <c r="I27" s="47">
        <v>2.256</v>
      </c>
      <c r="J27" s="18" t="s">
        <v>188</v>
      </c>
      <c r="K27" s="132"/>
    </row>
    <row r="28" spans="1:11" s="25" customFormat="1" ht="24.75" customHeight="1">
      <c r="A28" s="19" t="s">
        <v>296</v>
      </c>
      <c r="B28" s="198">
        <v>673103</v>
      </c>
      <c r="C28" s="210" t="s">
        <v>433</v>
      </c>
      <c r="D28" s="18" t="s">
        <v>616</v>
      </c>
      <c r="E28" s="41" t="s">
        <v>565</v>
      </c>
      <c r="F28" s="18" t="s">
        <v>563</v>
      </c>
      <c r="G28" s="18">
        <v>147</v>
      </c>
      <c r="H28" s="41" t="s">
        <v>188</v>
      </c>
      <c r="I28" s="47">
        <v>2.256</v>
      </c>
      <c r="J28" s="18" t="s">
        <v>188</v>
      </c>
      <c r="K28" s="132"/>
    </row>
    <row r="29" spans="1:11" s="12" customFormat="1" ht="24.75" customHeight="1">
      <c r="A29" s="27" t="s">
        <v>298</v>
      </c>
      <c r="B29" s="198">
        <v>703508</v>
      </c>
      <c r="C29" s="210" t="s">
        <v>404</v>
      </c>
      <c r="D29" s="41" t="s">
        <v>615</v>
      </c>
      <c r="E29" s="41" t="s">
        <v>486</v>
      </c>
      <c r="F29" s="41" t="s">
        <v>563</v>
      </c>
      <c r="G29" s="41">
        <v>163</v>
      </c>
      <c r="H29" s="41" t="s">
        <v>557</v>
      </c>
      <c r="I29" s="47">
        <v>0.804</v>
      </c>
      <c r="J29" s="18" t="s">
        <v>132</v>
      </c>
      <c r="K29" s="131"/>
    </row>
    <row r="30" spans="1:11" s="12" customFormat="1" ht="24.75" customHeight="1">
      <c r="A30" s="27" t="s">
        <v>299</v>
      </c>
      <c r="B30" s="198">
        <v>703519</v>
      </c>
      <c r="C30" s="210" t="s">
        <v>405</v>
      </c>
      <c r="D30" s="41" t="s">
        <v>615</v>
      </c>
      <c r="E30" s="41" t="s">
        <v>486</v>
      </c>
      <c r="F30" s="41" t="s">
        <v>563</v>
      </c>
      <c r="G30" s="41">
        <v>163</v>
      </c>
      <c r="H30" s="41" t="s">
        <v>557</v>
      </c>
      <c r="I30" s="47">
        <v>0.49199999999999994</v>
      </c>
      <c r="J30" s="18" t="s">
        <v>132</v>
      </c>
      <c r="K30" s="131"/>
    </row>
    <row r="31" spans="1:11" s="12" customFormat="1" ht="24.75" customHeight="1">
      <c r="A31" s="27" t="s">
        <v>742</v>
      </c>
      <c r="B31" s="198">
        <v>703500</v>
      </c>
      <c r="C31" s="210" t="s">
        <v>434</v>
      </c>
      <c r="D31" s="41" t="s">
        <v>615</v>
      </c>
      <c r="E31" s="41" t="s">
        <v>486</v>
      </c>
      <c r="F31" s="41" t="s">
        <v>563</v>
      </c>
      <c r="G31" s="41">
        <v>163</v>
      </c>
      <c r="H31" s="41" t="s">
        <v>557</v>
      </c>
      <c r="I31" s="47">
        <v>0.516</v>
      </c>
      <c r="J31" s="18" t="s">
        <v>132</v>
      </c>
      <c r="K31" s="131"/>
    </row>
    <row r="32" spans="1:11" s="12" customFormat="1" ht="42.75" customHeight="1">
      <c r="A32" s="19" t="s">
        <v>189</v>
      </c>
      <c r="B32" s="198">
        <v>866801</v>
      </c>
      <c r="C32" s="210" t="s">
        <v>735</v>
      </c>
      <c r="D32" s="41" t="s">
        <v>641</v>
      </c>
      <c r="E32" s="208" t="s">
        <v>485</v>
      </c>
      <c r="F32" s="41" t="s">
        <v>563</v>
      </c>
      <c r="G32" s="41">
        <v>283</v>
      </c>
      <c r="H32" s="41" t="s">
        <v>190</v>
      </c>
      <c r="I32" s="47">
        <v>1.8599999999999999</v>
      </c>
      <c r="J32" s="18" t="s">
        <v>190</v>
      </c>
      <c r="K32" s="131"/>
    </row>
    <row r="33" spans="1:11" s="12" customFormat="1" ht="24.75" customHeight="1">
      <c r="A33" s="27" t="s">
        <v>191</v>
      </c>
      <c r="B33" s="198">
        <v>510011</v>
      </c>
      <c r="C33" s="212" t="s">
        <v>435</v>
      </c>
      <c r="D33" s="44" t="s">
        <v>535</v>
      </c>
      <c r="E33" s="44" t="s">
        <v>554</v>
      </c>
      <c r="F33" s="44" t="s">
        <v>563</v>
      </c>
      <c r="G33" s="44">
        <v>244</v>
      </c>
      <c r="H33" s="41" t="s">
        <v>145</v>
      </c>
      <c r="I33" s="47">
        <v>21.252</v>
      </c>
      <c r="J33" s="18" t="s">
        <v>145</v>
      </c>
      <c r="K33" s="131"/>
    </row>
    <row r="34" spans="1:11" s="12" customFormat="1" ht="24.75" customHeight="1">
      <c r="A34" s="19" t="s">
        <v>192</v>
      </c>
      <c r="B34" s="198">
        <v>671800</v>
      </c>
      <c r="C34" s="210" t="s">
        <v>436</v>
      </c>
      <c r="D34" s="41" t="s">
        <v>642</v>
      </c>
      <c r="E34" s="208" t="s">
        <v>485</v>
      </c>
      <c r="F34" s="41" t="s">
        <v>649</v>
      </c>
      <c r="G34" s="41">
        <v>369</v>
      </c>
      <c r="H34" s="41" t="s">
        <v>655</v>
      </c>
      <c r="I34" s="47">
        <v>0.432</v>
      </c>
      <c r="J34" s="18" t="s">
        <v>188</v>
      </c>
      <c r="K34" s="131"/>
    </row>
    <row r="35" spans="1:11" s="12" customFormat="1" ht="24.75" customHeight="1">
      <c r="A35" s="19" t="s">
        <v>192</v>
      </c>
      <c r="B35" s="198">
        <v>672006</v>
      </c>
      <c r="C35" s="210" t="s">
        <v>437</v>
      </c>
      <c r="D35" s="41" t="s">
        <v>642</v>
      </c>
      <c r="E35" s="208" t="s">
        <v>485</v>
      </c>
      <c r="F35" s="41" t="s">
        <v>649</v>
      </c>
      <c r="G35" s="41">
        <v>369</v>
      </c>
      <c r="H35" s="41" t="s">
        <v>656</v>
      </c>
      <c r="I35" s="47">
        <v>0.432</v>
      </c>
      <c r="J35" s="18" t="s">
        <v>188</v>
      </c>
      <c r="K35" s="131"/>
    </row>
    <row r="36" spans="1:11" s="12" customFormat="1" ht="24.75" customHeight="1">
      <c r="A36" s="19" t="s">
        <v>193</v>
      </c>
      <c r="B36" s="198">
        <v>924003</v>
      </c>
      <c r="C36" s="210" t="s">
        <v>438</v>
      </c>
      <c r="D36" s="41" t="s">
        <v>642</v>
      </c>
      <c r="E36" s="208" t="s">
        <v>485</v>
      </c>
      <c r="F36" s="41" t="s">
        <v>649</v>
      </c>
      <c r="G36" s="41">
        <v>367</v>
      </c>
      <c r="H36" s="41" t="s">
        <v>658</v>
      </c>
      <c r="I36" s="47">
        <v>8.459999999999999</v>
      </c>
      <c r="J36" s="18" t="s">
        <v>220</v>
      </c>
      <c r="K36" s="131"/>
    </row>
    <row r="37" spans="1:11" s="12" customFormat="1" ht="24.75" customHeight="1">
      <c r="A37" s="19" t="s">
        <v>194</v>
      </c>
      <c r="B37" s="198">
        <v>745137</v>
      </c>
      <c r="C37" s="210" t="s">
        <v>439</v>
      </c>
      <c r="D37" s="41" t="s">
        <v>646</v>
      </c>
      <c r="E37" s="41" t="s">
        <v>565</v>
      </c>
      <c r="F37" s="41" t="s">
        <v>563</v>
      </c>
      <c r="G37" s="41">
        <v>349</v>
      </c>
      <c r="H37" s="41" t="s">
        <v>492</v>
      </c>
      <c r="I37" s="47">
        <v>12.504</v>
      </c>
      <c r="J37" s="18" t="s">
        <v>195</v>
      </c>
      <c r="K37" s="131"/>
    </row>
    <row r="38" spans="1:11" s="12" customFormat="1" ht="24.75" customHeight="1">
      <c r="A38" s="27" t="s">
        <v>196</v>
      </c>
      <c r="B38" s="198">
        <v>740700</v>
      </c>
      <c r="C38" s="210" t="s">
        <v>440</v>
      </c>
      <c r="D38" s="41" t="s">
        <v>547</v>
      </c>
      <c r="E38" s="41" t="s">
        <v>565</v>
      </c>
      <c r="F38" s="41" t="s">
        <v>648</v>
      </c>
      <c r="G38" s="41">
        <v>348</v>
      </c>
      <c r="H38" s="41" t="s">
        <v>491</v>
      </c>
      <c r="I38" s="47">
        <v>27.708</v>
      </c>
      <c r="J38" s="18" t="s">
        <v>127</v>
      </c>
      <c r="K38" s="131"/>
    </row>
    <row r="39" spans="1:11" s="12" customFormat="1" ht="24.75" customHeight="1">
      <c r="A39" s="27" t="s">
        <v>197</v>
      </c>
      <c r="B39" s="198">
        <v>745157</v>
      </c>
      <c r="C39" s="210" t="s">
        <v>441</v>
      </c>
      <c r="D39" s="41" t="s">
        <v>646</v>
      </c>
      <c r="E39" s="41" t="s">
        <v>565</v>
      </c>
      <c r="F39" s="41" t="s">
        <v>563</v>
      </c>
      <c r="G39" s="41">
        <v>347</v>
      </c>
      <c r="H39" s="41" t="s">
        <v>604</v>
      </c>
      <c r="I39" s="47">
        <v>15.395999999999999</v>
      </c>
      <c r="J39" s="18" t="s">
        <v>241</v>
      </c>
      <c r="K39" s="131"/>
    </row>
    <row r="40" spans="1:11" s="12" customFormat="1" ht="24.75" customHeight="1">
      <c r="A40" s="19" t="s">
        <v>198</v>
      </c>
      <c r="B40" s="198">
        <v>781058</v>
      </c>
      <c r="C40" s="210" t="s">
        <v>442</v>
      </c>
      <c r="D40" s="41" t="s">
        <v>647</v>
      </c>
      <c r="E40" s="41" t="s">
        <v>565</v>
      </c>
      <c r="F40" s="41" t="s">
        <v>563</v>
      </c>
      <c r="G40" s="41">
        <v>324</v>
      </c>
      <c r="H40" s="41" t="s">
        <v>654</v>
      </c>
      <c r="I40" s="47">
        <v>0.528</v>
      </c>
      <c r="J40" s="18" t="s">
        <v>240</v>
      </c>
      <c r="K40" s="131"/>
    </row>
    <row r="41" spans="1:11" s="12" customFormat="1" ht="24.75" customHeight="1">
      <c r="A41" s="19" t="s">
        <v>312</v>
      </c>
      <c r="B41" s="198">
        <v>843028</v>
      </c>
      <c r="C41" s="210" t="s">
        <v>443</v>
      </c>
      <c r="D41" s="18" t="s">
        <v>647</v>
      </c>
      <c r="E41" s="18" t="s">
        <v>486</v>
      </c>
      <c r="F41" s="18" t="s">
        <v>563</v>
      </c>
      <c r="G41" s="18">
        <v>310</v>
      </c>
      <c r="H41" s="18" t="s">
        <v>659</v>
      </c>
      <c r="I41" s="47">
        <f>7.776/12</f>
        <v>0.648</v>
      </c>
      <c r="J41" s="18" t="s">
        <v>188</v>
      </c>
      <c r="K41" s="131"/>
    </row>
    <row r="42" spans="1:11" s="12" customFormat="1" ht="24.75" customHeight="1">
      <c r="A42" s="19" t="s">
        <v>743</v>
      </c>
      <c r="B42" s="198">
        <v>728211</v>
      </c>
      <c r="C42" s="210" t="s">
        <v>444</v>
      </c>
      <c r="D42" s="41" t="s">
        <v>546</v>
      </c>
      <c r="E42" s="41" t="s">
        <v>486</v>
      </c>
      <c r="F42" s="41" t="s">
        <v>563</v>
      </c>
      <c r="G42" s="41">
        <v>303</v>
      </c>
      <c r="H42" s="41" t="s">
        <v>557</v>
      </c>
      <c r="I42" s="47">
        <v>2.292</v>
      </c>
      <c r="J42" s="18" t="s">
        <v>132</v>
      </c>
      <c r="K42" s="131"/>
    </row>
    <row r="43" spans="1:11" s="25" customFormat="1" ht="18.75" customHeight="1">
      <c r="A43" s="93" t="s">
        <v>199</v>
      </c>
      <c r="B43" s="199"/>
      <c r="C43" s="147"/>
      <c r="D43" s="145"/>
      <c r="E43" s="145"/>
      <c r="F43" s="145"/>
      <c r="G43" s="145"/>
      <c r="H43" s="145"/>
      <c r="I43" s="148"/>
      <c r="J43" s="145"/>
      <c r="K43" s="149"/>
    </row>
    <row r="44" spans="1:11" s="25" customFormat="1" ht="30.75" customHeight="1">
      <c r="A44" s="94" t="s">
        <v>200</v>
      </c>
      <c r="B44" s="199"/>
      <c r="C44" s="145"/>
      <c r="D44" s="145"/>
      <c r="E44" s="145"/>
      <c r="F44" s="145"/>
      <c r="G44" s="145"/>
      <c r="H44" s="145"/>
      <c r="I44" s="148"/>
      <c r="J44" s="145"/>
      <c r="K44" s="149"/>
    </row>
    <row r="45" spans="1:11" s="25" customFormat="1" ht="18.75" customHeight="1">
      <c r="A45" s="93" t="s">
        <v>201</v>
      </c>
      <c r="B45" s="199"/>
      <c r="C45" s="147"/>
      <c r="D45" s="145"/>
      <c r="E45" s="145"/>
      <c r="F45" s="145"/>
      <c r="G45" s="145"/>
      <c r="H45" s="145"/>
      <c r="I45" s="148"/>
      <c r="J45" s="145"/>
      <c r="K45" s="149"/>
    </row>
    <row r="46" spans="1:11" s="25" customFormat="1" ht="30.75" customHeight="1">
      <c r="A46" s="95" t="s">
        <v>202</v>
      </c>
      <c r="B46" s="199"/>
      <c r="C46" s="145"/>
      <c r="D46" s="145"/>
      <c r="E46" s="145"/>
      <c r="F46" s="145"/>
      <c r="G46" s="145"/>
      <c r="H46" s="145"/>
      <c r="I46" s="148"/>
      <c r="J46" s="145"/>
      <c r="K46" s="149"/>
    </row>
    <row r="47" spans="1:11" s="12" customFormat="1" ht="21.75" customHeight="1">
      <c r="A47" s="96" t="s">
        <v>133</v>
      </c>
      <c r="B47" s="200"/>
      <c r="C47" s="43"/>
      <c r="D47" s="44"/>
      <c r="E47" s="44"/>
      <c r="F47" s="44"/>
      <c r="G47" s="44"/>
      <c r="H47" s="44"/>
      <c r="I47" s="45"/>
      <c r="J47" s="44"/>
      <c r="K47" s="131"/>
    </row>
    <row r="48" spans="1:11" s="12" customFormat="1" ht="24.75" customHeight="1">
      <c r="A48" s="16" t="s">
        <v>203</v>
      </c>
      <c r="B48" s="198">
        <v>530709</v>
      </c>
      <c r="C48" s="18" t="s">
        <v>445</v>
      </c>
      <c r="D48" s="41" t="s">
        <v>650</v>
      </c>
      <c r="E48" s="208" t="s">
        <v>485</v>
      </c>
      <c r="F48" s="44"/>
      <c r="G48" s="41">
        <v>259</v>
      </c>
      <c r="H48" s="41" t="s">
        <v>557</v>
      </c>
      <c r="I48" s="47">
        <v>1.26</v>
      </c>
      <c r="J48" s="18" t="s">
        <v>188</v>
      </c>
      <c r="K48" s="131"/>
    </row>
    <row r="49" spans="1:11" s="12" customFormat="1" ht="24.75" customHeight="1">
      <c r="A49" s="16" t="s">
        <v>204</v>
      </c>
      <c r="B49" s="198">
        <v>530717</v>
      </c>
      <c r="C49" s="18" t="s">
        <v>446</v>
      </c>
      <c r="D49" s="41" t="s">
        <v>650</v>
      </c>
      <c r="E49" s="208" t="s">
        <v>485</v>
      </c>
      <c r="F49" s="44"/>
      <c r="G49" s="41">
        <v>259</v>
      </c>
      <c r="H49" s="41" t="s">
        <v>557</v>
      </c>
      <c r="I49" s="47">
        <v>1.5</v>
      </c>
      <c r="J49" s="18" t="s">
        <v>188</v>
      </c>
      <c r="K49" s="131"/>
    </row>
    <row r="50" spans="1:11" s="12" customFormat="1" ht="24.75" customHeight="1">
      <c r="A50" s="16" t="s">
        <v>744</v>
      </c>
      <c r="B50" s="198">
        <v>545657</v>
      </c>
      <c r="C50" s="18" t="s">
        <v>447</v>
      </c>
      <c r="D50" s="41" t="s">
        <v>483</v>
      </c>
      <c r="E50" s="208" t="s">
        <v>485</v>
      </c>
      <c r="F50" s="44"/>
      <c r="G50" s="41">
        <v>241</v>
      </c>
      <c r="H50" s="41" t="s">
        <v>660</v>
      </c>
      <c r="I50" s="47">
        <v>3.588</v>
      </c>
      <c r="J50" s="18" t="s">
        <v>188</v>
      </c>
      <c r="K50" s="131"/>
    </row>
    <row r="51" spans="1:11" s="12" customFormat="1" ht="24.75" customHeight="1">
      <c r="A51" s="19" t="s">
        <v>205</v>
      </c>
      <c r="B51" s="198">
        <v>511956</v>
      </c>
      <c r="C51" s="18" t="s">
        <v>448</v>
      </c>
      <c r="D51" s="41" t="s">
        <v>651</v>
      </c>
      <c r="E51" s="208" t="s">
        <v>485</v>
      </c>
      <c r="F51" s="41"/>
      <c r="G51" s="41">
        <v>246</v>
      </c>
      <c r="H51" s="41" t="s">
        <v>661</v>
      </c>
      <c r="I51" s="47">
        <v>2.34</v>
      </c>
      <c r="J51" s="18" t="s">
        <v>188</v>
      </c>
      <c r="K51" s="131"/>
    </row>
    <row r="52" spans="1:11" s="12" customFormat="1" ht="24.75" customHeight="1">
      <c r="A52" s="19" t="s">
        <v>206</v>
      </c>
      <c r="B52" s="198">
        <v>564372</v>
      </c>
      <c r="C52" s="18" t="s">
        <v>449</v>
      </c>
      <c r="D52" s="41" t="s">
        <v>652</v>
      </c>
      <c r="E52" s="41" t="s">
        <v>565</v>
      </c>
      <c r="F52" s="41"/>
      <c r="G52" s="41">
        <v>243</v>
      </c>
      <c r="H52" s="41" t="s">
        <v>662</v>
      </c>
      <c r="I52" s="47">
        <v>3.396</v>
      </c>
      <c r="J52" s="18" t="s">
        <v>207</v>
      </c>
      <c r="K52" s="131"/>
    </row>
    <row r="53" spans="1:11" s="12" customFormat="1" ht="24.75" customHeight="1">
      <c r="A53" s="19" t="s">
        <v>208</v>
      </c>
      <c r="B53" s="198">
        <v>564385</v>
      </c>
      <c r="C53" s="18" t="s">
        <v>450</v>
      </c>
      <c r="D53" s="41" t="s">
        <v>652</v>
      </c>
      <c r="E53" s="41" t="s">
        <v>565</v>
      </c>
      <c r="F53" s="41"/>
      <c r="G53" s="41">
        <v>243</v>
      </c>
      <c r="H53" s="41" t="s">
        <v>662</v>
      </c>
      <c r="I53" s="47">
        <v>4.104</v>
      </c>
      <c r="J53" s="18" t="s">
        <v>207</v>
      </c>
      <c r="K53" s="131"/>
    </row>
    <row r="54" spans="1:11" s="12" customFormat="1" ht="24.75" customHeight="1">
      <c r="A54" s="27" t="s">
        <v>209</v>
      </c>
      <c r="B54" s="198">
        <v>565269</v>
      </c>
      <c r="C54" s="18" t="s">
        <v>451</v>
      </c>
      <c r="D54" s="41" t="s">
        <v>652</v>
      </c>
      <c r="E54" s="41" t="s">
        <v>565</v>
      </c>
      <c r="F54" s="41"/>
      <c r="G54" s="41">
        <v>243</v>
      </c>
      <c r="H54" s="41" t="s">
        <v>662</v>
      </c>
      <c r="I54" s="47">
        <v>5.015999999999999</v>
      </c>
      <c r="J54" s="18" t="s">
        <v>207</v>
      </c>
      <c r="K54" s="131"/>
    </row>
    <row r="55" spans="1:11" s="12" customFormat="1" ht="24.75" customHeight="1">
      <c r="A55" s="19" t="s">
        <v>210</v>
      </c>
      <c r="B55" s="198">
        <v>565382</v>
      </c>
      <c r="C55" s="18" t="s">
        <v>452</v>
      </c>
      <c r="D55" s="41" t="s">
        <v>652</v>
      </c>
      <c r="E55" s="41" t="s">
        <v>565</v>
      </c>
      <c r="F55" s="41"/>
      <c r="G55" s="41">
        <v>243</v>
      </c>
      <c r="H55" s="41" t="s">
        <v>662</v>
      </c>
      <c r="I55" s="47">
        <v>6.288</v>
      </c>
      <c r="J55" s="18" t="s">
        <v>207</v>
      </c>
      <c r="K55" s="131"/>
    </row>
    <row r="56" spans="1:11" s="12" customFormat="1" ht="24.75" customHeight="1">
      <c r="A56" s="19" t="s">
        <v>211</v>
      </c>
      <c r="B56" s="198">
        <v>565371</v>
      </c>
      <c r="C56" s="18" t="s">
        <v>458</v>
      </c>
      <c r="D56" s="41" t="s">
        <v>652</v>
      </c>
      <c r="E56" s="41" t="s">
        <v>565</v>
      </c>
      <c r="F56" s="41"/>
      <c r="G56" s="41">
        <v>243</v>
      </c>
      <c r="H56" s="41" t="s">
        <v>662</v>
      </c>
      <c r="I56" s="47">
        <v>8.436</v>
      </c>
      <c r="J56" s="18" t="s">
        <v>207</v>
      </c>
      <c r="K56" s="131"/>
    </row>
    <row r="57" spans="1:11" s="12" customFormat="1" ht="24.75" customHeight="1">
      <c r="A57" s="19" t="s">
        <v>212</v>
      </c>
      <c r="B57" s="198">
        <v>565391</v>
      </c>
      <c r="C57" s="18" t="s">
        <v>459</v>
      </c>
      <c r="D57" s="41" t="s">
        <v>652</v>
      </c>
      <c r="E57" s="41" t="s">
        <v>565</v>
      </c>
      <c r="F57" s="41"/>
      <c r="G57" s="41">
        <v>243</v>
      </c>
      <c r="H57" s="41" t="s">
        <v>662</v>
      </c>
      <c r="I57" s="47">
        <v>8.411999999999999</v>
      </c>
      <c r="J57" s="18" t="s">
        <v>207</v>
      </c>
      <c r="K57" s="131"/>
    </row>
    <row r="58" spans="1:11" s="12" customFormat="1" ht="24.75" customHeight="1">
      <c r="A58" s="19" t="s">
        <v>213</v>
      </c>
      <c r="B58" s="198">
        <v>560383</v>
      </c>
      <c r="C58" s="18" t="s">
        <v>453</v>
      </c>
      <c r="D58" s="41" t="s">
        <v>652</v>
      </c>
      <c r="E58" s="41" t="s">
        <v>565</v>
      </c>
      <c r="F58" s="41"/>
      <c r="G58" s="41">
        <v>243</v>
      </c>
      <c r="H58" s="41" t="s">
        <v>662</v>
      </c>
      <c r="I58" s="47">
        <v>22.044</v>
      </c>
      <c r="J58" s="18" t="s">
        <v>207</v>
      </c>
      <c r="K58" s="131"/>
    </row>
    <row r="59" spans="1:11" s="12" customFormat="1" ht="24.75" customHeight="1">
      <c r="A59" s="19" t="s">
        <v>214</v>
      </c>
      <c r="B59" s="198">
        <v>560436</v>
      </c>
      <c r="C59" s="18" t="s">
        <v>454</v>
      </c>
      <c r="D59" s="41" t="s">
        <v>652</v>
      </c>
      <c r="E59" s="41" t="s">
        <v>565</v>
      </c>
      <c r="F59" s="41"/>
      <c r="G59" s="41">
        <v>243</v>
      </c>
      <c r="H59" s="41" t="s">
        <v>663</v>
      </c>
      <c r="I59" s="47">
        <v>14.472</v>
      </c>
      <c r="J59" s="18" t="s">
        <v>207</v>
      </c>
      <c r="K59" s="131"/>
    </row>
    <row r="60" spans="1:11" s="12" customFormat="1" ht="24.75" customHeight="1">
      <c r="A60" s="97" t="s">
        <v>215</v>
      </c>
      <c r="B60" s="198">
        <v>574444</v>
      </c>
      <c r="C60" s="18" t="s">
        <v>455</v>
      </c>
      <c r="D60" s="41" t="s">
        <v>653</v>
      </c>
      <c r="E60" s="41" t="s">
        <v>565</v>
      </c>
      <c r="F60" s="41"/>
      <c r="G60" s="41">
        <v>248</v>
      </c>
      <c r="H60" s="41" t="s">
        <v>660</v>
      </c>
      <c r="I60" s="47">
        <v>6.0840000000000005</v>
      </c>
      <c r="J60" s="18" t="s">
        <v>207</v>
      </c>
      <c r="K60" s="131"/>
    </row>
    <row r="61" spans="1:11" s="12" customFormat="1" ht="24.75" customHeight="1">
      <c r="A61" s="16" t="s">
        <v>297</v>
      </c>
      <c r="B61" s="198">
        <v>574368</v>
      </c>
      <c r="C61" s="18" t="s">
        <v>456</v>
      </c>
      <c r="D61" s="41" t="s">
        <v>483</v>
      </c>
      <c r="E61" s="208" t="s">
        <v>485</v>
      </c>
      <c r="F61" s="41"/>
      <c r="G61" s="41">
        <v>248</v>
      </c>
      <c r="H61" s="41" t="s">
        <v>660</v>
      </c>
      <c r="I61" s="47">
        <v>6.023999999999999</v>
      </c>
      <c r="J61" s="18" t="s">
        <v>188</v>
      </c>
      <c r="K61" s="131"/>
    </row>
    <row r="62" spans="1:11" s="12" customFormat="1" ht="24.75" customHeight="1">
      <c r="A62" s="16" t="s">
        <v>216</v>
      </c>
      <c r="B62" s="198">
        <v>542980</v>
      </c>
      <c r="C62" s="18" t="s">
        <v>457</v>
      </c>
      <c r="D62" s="41" t="s">
        <v>483</v>
      </c>
      <c r="E62" s="208" t="s">
        <v>485</v>
      </c>
      <c r="F62" s="41"/>
      <c r="G62" s="41">
        <v>251</v>
      </c>
      <c r="H62" s="41" t="s">
        <v>664</v>
      </c>
      <c r="I62" s="47">
        <v>7.871999999999999</v>
      </c>
      <c r="J62" s="18" t="s">
        <v>188</v>
      </c>
      <c r="K62" s="131"/>
    </row>
    <row r="63" spans="1:11" s="12" customFormat="1" ht="24.75" customHeight="1" thickBot="1">
      <c r="A63" s="168" t="s">
        <v>305</v>
      </c>
      <c r="B63" s="213">
        <v>551501</v>
      </c>
      <c r="C63" s="20" t="s">
        <v>460</v>
      </c>
      <c r="D63" s="208" t="s">
        <v>483</v>
      </c>
      <c r="E63" s="208" t="s">
        <v>485</v>
      </c>
      <c r="F63" s="208"/>
      <c r="G63" s="208">
        <v>247</v>
      </c>
      <c r="H63" s="41" t="s">
        <v>664</v>
      </c>
      <c r="I63" s="214">
        <v>6.744</v>
      </c>
      <c r="J63" s="20" t="s">
        <v>188</v>
      </c>
      <c r="K63" s="169"/>
    </row>
    <row r="64" spans="1:11" s="12" customFormat="1" ht="27.75" customHeight="1" thickBot="1">
      <c r="A64" s="170" t="s">
        <v>265</v>
      </c>
      <c r="B64" s="201"/>
      <c r="C64" s="22"/>
      <c r="D64" s="23"/>
      <c r="E64" s="23"/>
      <c r="F64" s="23"/>
      <c r="G64" s="23"/>
      <c r="H64" s="23"/>
      <c r="I64" s="82"/>
      <c r="J64" s="23"/>
      <c r="K64" s="83"/>
    </row>
    <row r="65" spans="1:11" s="25" customFormat="1" ht="43.5" customHeight="1">
      <c r="A65" s="176" t="s">
        <v>676</v>
      </c>
      <c r="B65" s="215">
        <v>815804</v>
      </c>
      <c r="C65" s="216" t="s">
        <v>684</v>
      </c>
      <c r="D65" s="64" t="s">
        <v>617</v>
      </c>
      <c r="E65" s="64" t="s">
        <v>512</v>
      </c>
      <c r="F65" s="64" t="s">
        <v>677</v>
      </c>
      <c r="G65" s="64">
        <v>274</v>
      </c>
      <c r="H65" s="64" t="s">
        <v>679</v>
      </c>
      <c r="I65" s="217">
        <f>10.8/8</f>
        <v>1.35</v>
      </c>
      <c r="J65" s="64" t="s">
        <v>678</v>
      </c>
      <c r="K65" s="87"/>
    </row>
    <row r="66" spans="1:11" s="25" customFormat="1" ht="25.5" customHeight="1">
      <c r="A66" s="176" t="s">
        <v>680</v>
      </c>
      <c r="B66" s="198">
        <v>750710</v>
      </c>
      <c r="C66" s="218" t="s">
        <v>681</v>
      </c>
      <c r="D66" s="18" t="s">
        <v>646</v>
      </c>
      <c r="E66" s="18" t="s">
        <v>565</v>
      </c>
      <c r="F66" s="18"/>
      <c r="G66" s="18">
        <v>349</v>
      </c>
      <c r="H66" s="18" t="s">
        <v>682</v>
      </c>
      <c r="I66" s="47">
        <v>23.98</v>
      </c>
      <c r="J66" s="18" t="s">
        <v>683</v>
      </c>
      <c r="K66" s="68"/>
    </row>
    <row r="67" spans="1:11" s="25" customFormat="1" ht="25.5" customHeight="1">
      <c r="A67" s="27"/>
      <c r="B67" s="198"/>
      <c r="C67" s="18"/>
      <c r="D67" s="18"/>
      <c r="E67" s="18"/>
      <c r="F67" s="18"/>
      <c r="G67" s="18"/>
      <c r="H67" s="18"/>
      <c r="I67" s="47"/>
      <c r="J67" s="18"/>
      <c r="K67" s="68"/>
    </row>
    <row r="68" spans="1:11" s="25" customFormat="1" ht="25.5" customHeight="1">
      <c r="A68" s="27"/>
      <c r="B68" s="198"/>
      <c r="C68" s="18"/>
      <c r="D68" s="18"/>
      <c r="E68" s="18"/>
      <c r="F68" s="18"/>
      <c r="G68" s="18"/>
      <c r="H68" s="18"/>
      <c r="I68" s="47"/>
      <c r="J68" s="18"/>
      <c r="K68" s="68"/>
    </row>
    <row r="69" spans="1:11" s="25" customFormat="1" ht="25.5" customHeight="1">
      <c r="A69" s="27"/>
      <c r="B69" s="198"/>
      <c r="C69" s="18"/>
      <c r="D69" s="18"/>
      <c r="E69" s="18"/>
      <c r="F69" s="18"/>
      <c r="G69" s="18"/>
      <c r="H69" s="18"/>
      <c r="I69" s="47"/>
      <c r="J69" s="18"/>
      <c r="K69" s="68"/>
    </row>
    <row r="70" spans="1:11" s="25" customFormat="1" ht="25.5" customHeight="1">
      <c r="A70" s="16"/>
      <c r="B70" s="198"/>
      <c r="C70" s="18"/>
      <c r="D70" s="18"/>
      <c r="E70" s="18"/>
      <c r="F70" s="18"/>
      <c r="G70" s="18"/>
      <c r="H70" s="18"/>
      <c r="I70" s="47"/>
      <c r="J70" s="18"/>
      <c r="K70" s="68"/>
    </row>
    <row r="71" spans="1:11" s="25" customFormat="1" ht="25.5" customHeight="1">
      <c r="A71" s="16"/>
      <c r="B71" s="198"/>
      <c r="C71" s="18"/>
      <c r="D71" s="18"/>
      <c r="E71" s="18"/>
      <c r="F71" s="18"/>
      <c r="G71" s="18"/>
      <c r="H71" s="18"/>
      <c r="I71" s="47"/>
      <c r="J71" s="18"/>
      <c r="K71" s="68"/>
    </row>
    <row r="72" spans="1:11" s="25" customFormat="1" ht="25.5" customHeight="1">
      <c r="A72" s="16"/>
      <c r="B72" s="198"/>
      <c r="C72" s="18"/>
      <c r="D72" s="18"/>
      <c r="E72" s="18"/>
      <c r="F72" s="18"/>
      <c r="G72" s="18"/>
      <c r="H72" s="18"/>
      <c r="I72" s="47"/>
      <c r="J72" s="18"/>
      <c r="K72" s="68"/>
    </row>
    <row r="73" spans="1:11" s="25" customFormat="1" ht="25.5" customHeight="1" thickBot="1">
      <c r="A73" s="162"/>
      <c r="B73" s="202"/>
      <c r="C73" s="46"/>
      <c r="D73" s="46"/>
      <c r="E73" s="46"/>
      <c r="F73" s="46"/>
      <c r="G73" s="46"/>
      <c r="H73" s="46"/>
      <c r="I73" s="48"/>
      <c r="J73" s="46"/>
      <c r="K73" s="88"/>
    </row>
    <row r="75" spans="1:3" ht="17.25" customHeight="1" thickBot="1">
      <c r="A75" s="338" t="s">
        <v>739</v>
      </c>
      <c r="B75" s="338"/>
      <c r="C75" s="338"/>
    </row>
    <row r="76" spans="1:10" ht="17.25" customHeight="1">
      <c r="A76" s="325" t="s">
        <v>740</v>
      </c>
      <c r="B76" s="325"/>
      <c r="C76" s="325"/>
      <c r="D76" s="325"/>
      <c r="E76" s="325"/>
      <c r="F76" s="325"/>
      <c r="G76" s="325"/>
      <c r="H76" s="325"/>
      <c r="I76" s="325"/>
      <c r="J76" s="325"/>
    </row>
    <row r="77" spans="1:10" ht="22.5" customHeight="1">
      <c r="A77" s="328" t="s">
        <v>766</v>
      </c>
      <c r="B77" s="328"/>
      <c r="C77" s="328"/>
      <c r="D77" s="328"/>
      <c r="E77" s="328"/>
      <c r="F77" s="328"/>
      <c r="G77" s="328"/>
      <c r="H77" s="328"/>
      <c r="I77" s="328"/>
      <c r="J77" s="328"/>
    </row>
    <row r="78" spans="1:10" ht="32.25" customHeight="1">
      <c r="A78" s="327" t="s">
        <v>494</v>
      </c>
      <c r="B78" s="328"/>
      <c r="C78" s="328"/>
      <c r="D78" s="328"/>
      <c r="E78" s="328"/>
      <c r="F78" s="328"/>
      <c r="G78" s="328"/>
      <c r="H78" s="328"/>
      <c r="I78" s="328"/>
      <c r="J78" s="328"/>
    </row>
    <row r="79" spans="1:10" ht="17.25" customHeight="1">
      <c r="A79" s="327" t="s">
        <v>757</v>
      </c>
      <c r="B79" s="328"/>
      <c r="C79" s="328"/>
      <c r="D79" s="328"/>
      <c r="E79" s="328"/>
      <c r="F79" s="328"/>
      <c r="G79" s="328"/>
      <c r="H79" s="328"/>
      <c r="I79" s="328"/>
      <c r="J79" s="328"/>
    </row>
  </sheetData>
  <sheetProtection selectLockedCells="1" selectUnlockedCells="1"/>
  <mergeCells count="9">
    <mergeCell ref="A79:J79"/>
    <mergeCell ref="A78:J78"/>
    <mergeCell ref="C1:H1"/>
    <mergeCell ref="D4:J4"/>
    <mergeCell ref="B5:K5"/>
    <mergeCell ref="A3:K3"/>
    <mergeCell ref="A76:J76"/>
    <mergeCell ref="A77:J77"/>
    <mergeCell ref="A75:C75"/>
  </mergeCells>
  <printOptions horizontalCentered="1" verticalCentered="1"/>
  <pageMargins left="0" right="0" top="0" bottom="0" header="0.31" footer="0.12000000000000001"/>
  <pageSetup fitToHeight="0" fitToWidth="1" horizontalDpi="600" verticalDpi="600" orientation="landscape" paperSize="9" scale="74"/>
  <headerFooter alignWithMargins="0">
    <oddFooter>&amp;L&amp;8&amp;K000000GAEL 29-22 FOURNITURES SCOLAIRES&amp;C&amp;8&amp;K000000Mai 2018 - Avril 2020&amp;R&amp;8&amp;K000000&amp;P</oddFooter>
  </headerFooter>
  <drawing r:id="rId1"/>
</worksheet>
</file>

<file path=xl/worksheets/sheet4.xml><?xml version="1.0" encoding="utf-8"?>
<worksheet xmlns="http://schemas.openxmlformats.org/spreadsheetml/2006/main" xmlns:r="http://schemas.openxmlformats.org/officeDocument/2006/relationships">
  <sheetPr>
    <tabColor indexed="36"/>
    <pageSetUpPr fitToPage="1"/>
  </sheetPr>
  <dimension ref="A1:D16"/>
  <sheetViews>
    <sheetView workbookViewId="0" topLeftCell="A4">
      <selection activeCell="B10" sqref="B10"/>
    </sheetView>
  </sheetViews>
  <sheetFormatPr defaultColWidth="9.88671875" defaultRowHeight="15"/>
  <cols>
    <col min="1" max="1" width="22.6640625" style="105" customWidth="1"/>
    <col min="2" max="2" width="22.88671875" style="105" customWidth="1"/>
    <col min="3" max="4" width="15.10546875" style="105" customWidth="1"/>
    <col min="5" max="16384" width="9.88671875" style="105" customWidth="1"/>
  </cols>
  <sheetData>
    <row r="1" spans="1:4" ht="48" customHeight="1">
      <c r="A1" s="104"/>
      <c r="B1" s="104"/>
      <c r="C1" s="104"/>
      <c r="D1" s="104"/>
    </row>
    <row r="2" spans="1:4" ht="15" customHeight="1" thickBot="1">
      <c r="A2" s="104"/>
      <c r="B2" s="104"/>
      <c r="C2" s="104"/>
      <c r="D2" s="104"/>
    </row>
    <row r="3" spans="1:4" ht="28.5" customHeight="1">
      <c r="A3" s="341" t="s">
        <v>256</v>
      </c>
      <c r="B3" s="342"/>
      <c r="C3" s="342"/>
      <c r="D3" s="343"/>
    </row>
    <row r="4" spans="1:4" ht="34.5" customHeight="1" thickBot="1">
      <c r="A4" s="344"/>
      <c r="B4" s="345"/>
      <c r="C4" s="345"/>
      <c r="D4" s="346"/>
    </row>
    <row r="5" spans="1:4" s="108" customFormat="1" ht="45" customHeight="1" thickBot="1">
      <c r="A5" s="106"/>
      <c r="B5" s="107"/>
      <c r="C5" s="107"/>
      <c r="D5" s="107"/>
    </row>
    <row r="6" spans="1:4" s="117" customFormat="1" ht="45" customHeight="1" thickBot="1">
      <c r="A6" s="109"/>
      <c r="B6" s="354" t="s">
        <v>461</v>
      </c>
      <c r="C6" s="355"/>
      <c r="D6" s="356"/>
    </row>
    <row r="7" spans="1:4" s="108" customFormat="1" ht="25.5" customHeight="1">
      <c r="A7" s="357" t="s">
        <v>242</v>
      </c>
      <c r="B7" s="347" t="s">
        <v>243</v>
      </c>
      <c r="C7" s="349" t="s">
        <v>244</v>
      </c>
      <c r="D7" s="350"/>
    </row>
    <row r="8" spans="1:4" s="108" customFormat="1" ht="25.5" customHeight="1" thickBot="1">
      <c r="A8" s="358"/>
      <c r="B8" s="348"/>
      <c r="C8" s="110" t="s">
        <v>245</v>
      </c>
      <c r="D8" s="111" t="s">
        <v>246</v>
      </c>
    </row>
    <row r="9" spans="1:4" s="108" customFormat="1" ht="49.5" customHeight="1">
      <c r="A9" s="112" t="s">
        <v>247</v>
      </c>
      <c r="B9" s="183" t="s">
        <v>761</v>
      </c>
      <c r="C9" s="179"/>
      <c r="D9" s="180"/>
    </row>
    <row r="10" spans="1:4" s="108" customFormat="1" ht="55.5" customHeight="1">
      <c r="A10" s="113" t="s">
        <v>248</v>
      </c>
      <c r="B10" s="184" t="s">
        <v>760</v>
      </c>
      <c r="C10" s="181"/>
      <c r="D10" s="180"/>
    </row>
    <row r="11" spans="1:4" s="108" customFormat="1" ht="40.5" customHeight="1">
      <c r="A11" s="114" t="s">
        <v>249</v>
      </c>
      <c r="B11" s="182"/>
      <c r="C11" s="339" t="s">
        <v>665</v>
      </c>
      <c r="D11" s="340"/>
    </row>
    <row r="12" spans="1:4" s="108" customFormat="1" ht="40.5" customHeight="1">
      <c r="A12" s="114" t="s">
        <v>250</v>
      </c>
      <c r="B12" s="182"/>
      <c r="C12" s="339" t="s">
        <v>666</v>
      </c>
      <c r="D12" s="340"/>
    </row>
    <row r="13" spans="1:4" s="108" customFormat="1" ht="36.75" customHeight="1">
      <c r="A13" s="114" t="s">
        <v>251</v>
      </c>
      <c r="B13" s="182"/>
      <c r="C13" s="339" t="s">
        <v>666</v>
      </c>
      <c r="D13" s="340"/>
    </row>
    <row r="14" spans="1:4" s="108" customFormat="1" ht="36.75" customHeight="1">
      <c r="A14" s="114" t="s">
        <v>252</v>
      </c>
      <c r="B14" s="182"/>
      <c r="C14" s="339" t="s">
        <v>667</v>
      </c>
      <c r="D14" s="340"/>
    </row>
    <row r="15" spans="1:4" s="108" customFormat="1" ht="36.75" customHeight="1" thickBot="1">
      <c r="A15" s="115" t="s">
        <v>253</v>
      </c>
      <c r="B15" s="182"/>
      <c r="C15" s="339" t="s">
        <v>667</v>
      </c>
      <c r="D15" s="340"/>
    </row>
    <row r="16" spans="1:4" s="108" customFormat="1" ht="84.75" customHeight="1" thickBot="1">
      <c r="A16" s="116" t="s">
        <v>254</v>
      </c>
      <c r="B16" s="351" t="s">
        <v>668</v>
      </c>
      <c r="C16" s="352"/>
      <c r="D16" s="353"/>
    </row>
    <row r="17" s="108" customFormat="1" ht="15"/>
    <row r="18" s="108" customFormat="1" ht="15"/>
    <row r="19" s="108" customFormat="1" ht="15"/>
  </sheetData>
  <sheetProtection/>
  <mergeCells count="11">
    <mergeCell ref="C13:D13"/>
    <mergeCell ref="C14:D14"/>
    <mergeCell ref="C15:D15"/>
    <mergeCell ref="A3:D4"/>
    <mergeCell ref="B7:B8"/>
    <mergeCell ref="C7:D7"/>
    <mergeCell ref="B16:D16"/>
    <mergeCell ref="B6:D6"/>
    <mergeCell ref="A7:A8"/>
    <mergeCell ref="C11:D11"/>
    <mergeCell ref="C12:D12"/>
  </mergeCells>
  <printOptions horizontalCentered="1" verticalCentered="1"/>
  <pageMargins left="0" right="0" top="0.39000000000000007" bottom="0.19" header="0.51" footer="0.51"/>
  <pageSetup fitToHeight="1" fitToWidth="1"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GAEL29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Gaelle GARCIA</dc:creator>
  <cp:keywords/>
  <dc:description/>
  <cp:lastModifiedBy>Gaelle GARCIA</cp:lastModifiedBy>
  <cp:lastPrinted>2022-02-24T08:23:34Z</cp:lastPrinted>
  <dcterms:created xsi:type="dcterms:W3CDTF">2020-03-06T15:28:47Z</dcterms:created>
  <dcterms:modified xsi:type="dcterms:W3CDTF">2022-04-01T14:56:09Z</dcterms:modified>
  <cp:category/>
  <cp:version/>
  <cp:contentType/>
  <cp:contentStatus/>
</cp:coreProperties>
</file>